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 PC Contraloria\DAF\OFRB 2023 DAF\2023\PRESUPUESTO\EJECUCIÓN PRESUPUESTAL 2023\EJEC GASTOS  2023\PRESU MANUAL ACTUALI\EJECUCIÓN MES INDIVIDUAL\"/>
    </mc:Choice>
  </mc:AlternateContent>
  <xr:revisionPtr revIDLastSave="0" documentId="8_{E3E1444A-303C-4D45-A546-55E68AA5F5A4}" xr6:coauthVersionLast="43" xr6:coauthVersionMax="43" xr10:uidLastSave="{00000000-0000-0000-0000-000000000000}"/>
  <bookViews>
    <workbookView xWindow="-120" yWindow="-120" windowWidth="29040" windowHeight="15840" xr2:uid="{D9519A7C-8053-4100-8294-86930F44305F}"/>
  </bookViews>
  <sheets>
    <sheet name="JUNIO" sheetId="1" r:id="rId1"/>
  </sheets>
  <definedNames>
    <definedName name="_xlnm._FilterDatabase" localSheetId="0" hidden="1">JUNIO!$A$7:$AA$109</definedName>
    <definedName name="_xlnm.Print_Area" localSheetId="0">JUNIO!$A$1:$Y$111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103" i="1" l="1"/>
  <c r="U103" i="1"/>
  <c r="Y103" i="1" s="1"/>
  <c r="Q103" i="1"/>
  <c r="R103" i="1" s="1"/>
  <c r="J103" i="1"/>
  <c r="W102" i="1"/>
  <c r="V102" i="1"/>
  <c r="U102" i="1"/>
  <c r="T102" i="1"/>
  <c r="S102" i="1"/>
  <c r="Q102" i="1"/>
  <c r="P102" i="1"/>
  <c r="O102" i="1"/>
  <c r="N102" i="1"/>
  <c r="M102" i="1"/>
  <c r="L102" i="1"/>
  <c r="J102" i="1"/>
  <c r="I102" i="1"/>
  <c r="H102" i="1"/>
  <c r="G102" i="1"/>
  <c r="F102" i="1"/>
  <c r="F105" i="1" s="1"/>
  <c r="E102" i="1"/>
  <c r="D102" i="1"/>
  <c r="V101" i="1"/>
  <c r="T101" i="1"/>
  <c r="P101" i="1"/>
  <c r="N101" i="1"/>
  <c r="L101" i="1"/>
  <c r="I101" i="1"/>
  <c r="G101" i="1"/>
  <c r="E101" i="1"/>
  <c r="X100" i="1"/>
  <c r="U100" i="1"/>
  <c r="Y100" i="1" s="1"/>
  <c r="R100" i="1"/>
  <c r="Q100" i="1"/>
  <c r="J100" i="1"/>
  <c r="X99" i="1"/>
  <c r="W99" i="1"/>
  <c r="W98" i="1" s="1"/>
  <c r="V99" i="1"/>
  <c r="T99" i="1"/>
  <c r="T98" i="1" s="1"/>
  <c r="T97" i="1" s="1"/>
  <c r="S99" i="1"/>
  <c r="S98" i="1" s="1"/>
  <c r="U98" i="1" s="1"/>
  <c r="Y98" i="1" s="1"/>
  <c r="P99" i="1"/>
  <c r="P98" i="1" s="1"/>
  <c r="O99" i="1"/>
  <c r="O98" i="1" s="1"/>
  <c r="N99" i="1"/>
  <c r="M99" i="1"/>
  <c r="L99" i="1"/>
  <c r="J99" i="1"/>
  <c r="I99" i="1"/>
  <c r="H99" i="1"/>
  <c r="G99" i="1"/>
  <c r="F99" i="1"/>
  <c r="E99" i="1"/>
  <c r="D99" i="1"/>
  <c r="V98" i="1"/>
  <c r="X98" i="1" s="1"/>
  <c r="M98" i="1"/>
  <c r="L98" i="1"/>
  <c r="L97" i="1" s="1"/>
  <c r="J98" i="1"/>
  <c r="I98" i="1"/>
  <c r="H98" i="1"/>
  <c r="G98" i="1"/>
  <c r="G97" i="1" s="1"/>
  <c r="F98" i="1"/>
  <c r="E98" i="1"/>
  <c r="D98" i="1"/>
  <c r="V97" i="1"/>
  <c r="N97" i="1"/>
  <c r="I97" i="1"/>
  <c r="E97" i="1"/>
  <c r="X96" i="1"/>
  <c r="U96" i="1"/>
  <c r="Y96" i="1" s="1"/>
  <c r="R96" i="1"/>
  <c r="Q96" i="1"/>
  <c r="M96" i="1"/>
  <c r="N96" i="1" s="1"/>
  <c r="Y95" i="1"/>
  <c r="X95" i="1"/>
  <c r="U95" i="1"/>
  <c r="Q95" i="1"/>
  <c r="R95" i="1" s="1"/>
  <c r="N95" i="1"/>
  <c r="M95" i="1"/>
  <c r="X94" i="1"/>
  <c r="W94" i="1"/>
  <c r="V94" i="1"/>
  <c r="T94" i="1"/>
  <c r="U94" i="1" s="1"/>
  <c r="Y94" i="1" s="1"/>
  <c r="S94" i="1"/>
  <c r="P94" i="1"/>
  <c r="Q94" i="1" s="1"/>
  <c r="O94" i="1"/>
  <c r="M94" i="1"/>
  <c r="L94" i="1"/>
  <c r="N94" i="1" s="1"/>
  <c r="J94" i="1"/>
  <c r="R94" i="1" s="1"/>
  <c r="I94" i="1"/>
  <c r="E94" i="1"/>
  <c r="E61" i="1" s="1"/>
  <c r="D94" i="1"/>
  <c r="D61" i="1" s="1"/>
  <c r="X93" i="1"/>
  <c r="U93" i="1"/>
  <c r="Y93" i="1" s="1"/>
  <c r="Q93" i="1"/>
  <c r="N93" i="1"/>
  <c r="M93" i="1"/>
  <c r="X92" i="1"/>
  <c r="U92" i="1"/>
  <c r="Q92" i="1"/>
  <c r="N92" i="1"/>
  <c r="X91" i="1"/>
  <c r="Y91" i="1" s="1"/>
  <c r="U91" i="1"/>
  <c r="Q91" i="1"/>
  <c r="N91" i="1"/>
  <c r="W90" i="1"/>
  <c r="V90" i="1"/>
  <c r="X90" i="1" s="1"/>
  <c r="U90" i="1"/>
  <c r="Y90" i="1" s="1"/>
  <c r="T90" i="1"/>
  <c r="S90" i="1"/>
  <c r="Q90" i="1"/>
  <c r="R90" i="1" s="1"/>
  <c r="P90" i="1"/>
  <c r="O90" i="1"/>
  <c r="M90" i="1"/>
  <c r="N90" i="1" s="1"/>
  <c r="L90" i="1"/>
  <c r="J90" i="1"/>
  <c r="X89" i="1"/>
  <c r="Y89" i="1" s="1"/>
  <c r="U89" i="1"/>
  <c r="Q89" i="1"/>
  <c r="N89" i="1"/>
  <c r="Y88" i="1"/>
  <c r="X88" i="1"/>
  <c r="U88" i="1"/>
  <c r="Q88" i="1"/>
  <c r="N88" i="1"/>
  <c r="X87" i="1"/>
  <c r="U87" i="1"/>
  <c r="Y87" i="1" s="1"/>
  <c r="Q87" i="1"/>
  <c r="N87" i="1"/>
  <c r="X86" i="1"/>
  <c r="U86" i="1"/>
  <c r="Y86" i="1" s="1"/>
  <c r="Q86" i="1"/>
  <c r="N86" i="1"/>
  <c r="X85" i="1"/>
  <c r="Y85" i="1" s="1"/>
  <c r="U85" i="1"/>
  <c r="Q85" i="1"/>
  <c r="N85" i="1"/>
  <c r="Y84" i="1"/>
  <c r="X84" i="1"/>
  <c r="U84" i="1"/>
  <c r="Q84" i="1"/>
  <c r="N84" i="1"/>
  <c r="X83" i="1"/>
  <c r="U83" i="1"/>
  <c r="Y83" i="1" s="1"/>
  <c r="Q83" i="1"/>
  <c r="N83" i="1"/>
  <c r="X82" i="1"/>
  <c r="U82" i="1"/>
  <c r="Y82" i="1" s="1"/>
  <c r="Q82" i="1"/>
  <c r="N82" i="1"/>
  <c r="X81" i="1"/>
  <c r="Y81" i="1" s="1"/>
  <c r="U81" i="1"/>
  <c r="Q81" i="1"/>
  <c r="N81" i="1"/>
  <c r="Y80" i="1"/>
  <c r="X80" i="1"/>
  <c r="U80" i="1"/>
  <c r="Q80" i="1"/>
  <c r="N80" i="1"/>
  <c r="X79" i="1"/>
  <c r="U79" i="1"/>
  <c r="Y79" i="1" s="1"/>
  <c r="Q79" i="1"/>
  <c r="N79" i="1"/>
  <c r="X78" i="1"/>
  <c r="U78" i="1"/>
  <c r="Y78" i="1" s="1"/>
  <c r="Q78" i="1"/>
  <c r="N78" i="1"/>
  <c r="X77" i="1"/>
  <c r="Y77" i="1" s="1"/>
  <c r="U77" i="1"/>
  <c r="Q77" i="1"/>
  <c r="N77" i="1"/>
  <c r="Y76" i="1"/>
  <c r="X76" i="1"/>
  <c r="U76" i="1"/>
  <c r="Q76" i="1"/>
  <c r="N76" i="1"/>
  <c r="X75" i="1"/>
  <c r="U75" i="1"/>
  <c r="Y75" i="1" s="1"/>
  <c r="Q75" i="1"/>
  <c r="N75" i="1"/>
  <c r="X74" i="1"/>
  <c r="U74" i="1"/>
  <c r="Y74" i="1" s="1"/>
  <c r="Q74" i="1"/>
  <c r="N74" i="1"/>
  <c r="X73" i="1"/>
  <c r="Y73" i="1" s="1"/>
  <c r="U73" i="1"/>
  <c r="Q73" i="1"/>
  <c r="N73" i="1"/>
  <c r="Y72" i="1"/>
  <c r="X72" i="1"/>
  <c r="U72" i="1"/>
  <c r="Q72" i="1"/>
  <c r="N72" i="1"/>
  <c r="X71" i="1"/>
  <c r="U71" i="1"/>
  <c r="Y71" i="1" s="1"/>
  <c r="Q71" i="1"/>
  <c r="N71" i="1"/>
  <c r="X70" i="1"/>
  <c r="U70" i="1"/>
  <c r="Y70" i="1" s="1"/>
  <c r="Q70" i="1"/>
  <c r="N70" i="1"/>
  <c r="X69" i="1"/>
  <c r="W69" i="1"/>
  <c r="V69" i="1"/>
  <c r="T69" i="1"/>
  <c r="U69" i="1" s="1"/>
  <c r="S69" i="1"/>
  <c r="P69" i="1"/>
  <c r="Q69" i="1" s="1"/>
  <c r="O69" i="1"/>
  <c r="M69" i="1"/>
  <c r="L69" i="1"/>
  <c r="N69" i="1" s="1"/>
  <c r="J69" i="1"/>
  <c r="R69" i="1" s="1"/>
  <c r="X68" i="1"/>
  <c r="U68" i="1"/>
  <c r="Y68" i="1" s="1"/>
  <c r="N68" i="1"/>
  <c r="O68" i="1" s="1"/>
  <c r="Q68" i="1" s="1"/>
  <c r="G68" i="1"/>
  <c r="G67" i="1" s="1"/>
  <c r="G66" i="1" s="1"/>
  <c r="G65" i="1" s="1"/>
  <c r="G63" i="1" s="1"/>
  <c r="G62" i="1" s="1"/>
  <c r="X67" i="1"/>
  <c r="U67" i="1"/>
  <c r="Y67" i="1" s="1"/>
  <c r="Q67" i="1"/>
  <c r="O67" i="1"/>
  <c r="N67" i="1"/>
  <c r="W66" i="1"/>
  <c r="V66" i="1"/>
  <c r="X66" i="1" s="1"/>
  <c r="Y66" i="1" s="1"/>
  <c r="U66" i="1"/>
  <c r="T66" i="1"/>
  <c r="S66" i="1"/>
  <c r="P66" i="1"/>
  <c r="M66" i="1"/>
  <c r="L66" i="1"/>
  <c r="J66" i="1"/>
  <c r="Y65" i="1"/>
  <c r="X65" i="1"/>
  <c r="U65" i="1"/>
  <c r="Q65" i="1"/>
  <c r="N65" i="1"/>
  <c r="M65" i="1"/>
  <c r="X64" i="1"/>
  <c r="Y64" i="1" s="1"/>
  <c r="U64" i="1"/>
  <c r="Q64" i="1"/>
  <c r="N64" i="1"/>
  <c r="G64" i="1"/>
  <c r="X63" i="1"/>
  <c r="U63" i="1"/>
  <c r="Y63" i="1" s="1"/>
  <c r="Q63" i="1"/>
  <c r="N63" i="1"/>
  <c r="X62" i="1"/>
  <c r="X61" i="1" s="1"/>
  <c r="W62" i="1"/>
  <c r="V62" i="1"/>
  <c r="T62" i="1"/>
  <c r="U62" i="1" s="1"/>
  <c r="Y62" i="1" s="1"/>
  <c r="S62" i="1"/>
  <c r="P62" i="1"/>
  <c r="Q62" i="1" s="1"/>
  <c r="O62" i="1"/>
  <c r="M62" i="1"/>
  <c r="N62" i="1" s="1"/>
  <c r="L62" i="1"/>
  <c r="J62" i="1"/>
  <c r="R62" i="1" s="1"/>
  <c r="W61" i="1"/>
  <c r="S61" i="1"/>
  <c r="P61" i="1"/>
  <c r="L61" i="1"/>
  <c r="J61" i="1"/>
  <c r="I61" i="1"/>
  <c r="H61" i="1"/>
  <c r="G61" i="1"/>
  <c r="G37" i="1" s="1"/>
  <c r="G36" i="1" s="1"/>
  <c r="G31" i="1" s="1"/>
  <c r="G30" i="1" s="1"/>
  <c r="G29" i="1" s="1"/>
  <c r="G28" i="1" s="1"/>
  <c r="G27" i="1" s="1"/>
  <c r="G26" i="1" s="1"/>
  <c r="G25" i="1" s="1"/>
  <c r="G24" i="1" s="1"/>
  <c r="G23" i="1" s="1"/>
  <c r="G22" i="1" s="1"/>
  <c r="G21" i="1" s="1"/>
  <c r="G20" i="1" s="1"/>
  <c r="G19" i="1" s="1"/>
  <c r="G12" i="1" s="1"/>
  <c r="G11" i="1" s="1"/>
  <c r="G10" i="1" s="1"/>
  <c r="G9" i="1" s="1"/>
  <c r="G8" i="1" s="1"/>
  <c r="F61" i="1"/>
  <c r="Q60" i="1"/>
  <c r="N60" i="1"/>
  <c r="W59" i="1"/>
  <c r="X59" i="1" s="1"/>
  <c r="V59" i="1"/>
  <c r="T59" i="1"/>
  <c r="S59" i="1"/>
  <c r="U59" i="1" s="1"/>
  <c r="P59" i="1"/>
  <c r="O59" i="1"/>
  <c r="Q59" i="1" s="1"/>
  <c r="M59" i="1"/>
  <c r="L59" i="1"/>
  <c r="N59" i="1" s="1"/>
  <c r="J59" i="1"/>
  <c r="R59" i="1" s="1"/>
  <c r="X58" i="1"/>
  <c r="U58" i="1"/>
  <c r="Y58" i="1" s="1"/>
  <c r="Q58" i="1"/>
  <c r="N58" i="1"/>
  <c r="X57" i="1"/>
  <c r="U57" i="1"/>
  <c r="Y57" i="1" s="1"/>
  <c r="Q57" i="1"/>
  <c r="N57" i="1"/>
  <c r="X56" i="1"/>
  <c r="Y56" i="1" s="1"/>
  <c r="U56" i="1"/>
  <c r="Q56" i="1"/>
  <c r="N56" i="1"/>
  <c r="Y55" i="1"/>
  <c r="X55" i="1"/>
  <c r="U55" i="1"/>
  <c r="Q55" i="1"/>
  <c r="N55" i="1"/>
  <c r="X54" i="1"/>
  <c r="U54" i="1"/>
  <c r="Y54" i="1" s="1"/>
  <c r="Q54" i="1"/>
  <c r="N54" i="1"/>
  <c r="X53" i="1"/>
  <c r="U53" i="1"/>
  <c r="Y53" i="1" s="1"/>
  <c r="Q53" i="1"/>
  <c r="N53" i="1"/>
  <c r="X52" i="1"/>
  <c r="Y52" i="1" s="1"/>
  <c r="U52" i="1"/>
  <c r="Q52" i="1"/>
  <c r="N52" i="1"/>
  <c r="Y51" i="1"/>
  <c r="X51" i="1"/>
  <c r="U51" i="1"/>
  <c r="Q51" i="1"/>
  <c r="N51" i="1"/>
  <c r="X50" i="1"/>
  <c r="U50" i="1"/>
  <c r="Y50" i="1" s="1"/>
  <c r="Q50" i="1"/>
  <c r="N50" i="1"/>
  <c r="X49" i="1"/>
  <c r="U49" i="1"/>
  <c r="Q49" i="1"/>
  <c r="N49" i="1"/>
  <c r="Y48" i="1"/>
  <c r="X48" i="1"/>
  <c r="U48" i="1"/>
  <c r="Q48" i="1"/>
  <c r="N48" i="1"/>
  <c r="Y47" i="1"/>
  <c r="X47" i="1"/>
  <c r="U47" i="1"/>
  <c r="Q47" i="1"/>
  <c r="N47" i="1"/>
  <c r="W46" i="1"/>
  <c r="V46" i="1"/>
  <c r="X46" i="1" s="1"/>
  <c r="U46" i="1"/>
  <c r="T46" i="1"/>
  <c r="S46" i="1"/>
  <c r="Q46" i="1"/>
  <c r="R46" i="1" s="1"/>
  <c r="P46" i="1"/>
  <c r="O46" i="1"/>
  <c r="M46" i="1"/>
  <c r="N46" i="1" s="1"/>
  <c r="L46" i="1"/>
  <c r="J46" i="1"/>
  <c r="X45" i="1"/>
  <c r="Y45" i="1" s="1"/>
  <c r="U45" i="1"/>
  <c r="Q45" i="1"/>
  <c r="N45" i="1"/>
  <c r="Y44" i="1"/>
  <c r="X44" i="1"/>
  <c r="U44" i="1"/>
  <c r="Q44" i="1"/>
  <c r="N44" i="1"/>
  <c r="X43" i="1"/>
  <c r="U43" i="1"/>
  <c r="Y43" i="1" s="1"/>
  <c r="Q43" i="1"/>
  <c r="N43" i="1"/>
  <c r="X42" i="1"/>
  <c r="U42" i="1"/>
  <c r="Q42" i="1"/>
  <c r="N42" i="1"/>
  <c r="Y41" i="1"/>
  <c r="X41" i="1"/>
  <c r="U41" i="1"/>
  <c r="Q41" i="1"/>
  <c r="N41" i="1"/>
  <c r="Y40" i="1"/>
  <c r="X40" i="1"/>
  <c r="U40" i="1"/>
  <c r="Q40" i="1"/>
  <c r="N40" i="1"/>
  <c r="W39" i="1"/>
  <c r="V39" i="1"/>
  <c r="X39" i="1" s="1"/>
  <c r="X38" i="1" s="1"/>
  <c r="T39" i="1"/>
  <c r="T38" i="1" s="1"/>
  <c r="S39" i="1"/>
  <c r="U39" i="1" s="1"/>
  <c r="P39" i="1"/>
  <c r="O39" i="1"/>
  <c r="M39" i="1"/>
  <c r="L39" i="1"/>
  <c r="L38" i="1" s="1"/>
  <c r="L37" i="1" s="1"/>
  <c r="L36" i="1" s="1"/>
  <c r="J39" i="1"/>
  <c r="V38" i="1"/>
  <c r="U38" i="1"/>
  <c r="Y38" i="1" s="1"/>
  <c r="S38" i="1"/>
  <c r="O38" i="1"/>
  <c r="J38" i="1"/>
  <c r="D38" i="1"/>
  <c r="S37" i="1"/>
  <c r="J37" i="1"/>
  <c r="I37" i="1"/>
  <c r="H37" i="1"/>
  <c r="F37" i="1"/>
  <c r="F36" i="1" s="1"/>
  <c r="E37" i="1"/>
  <c r="E36" i="1" s="1"/>
  <c r="D37" i="1"/>
  <c r="S36" i="1"/>
  <c r="J36" i="1"/>
  <c r="H36" i="1"/>
  <c r="D36" i="1"/>
  <c r="X34" i="1"/>
  <c r="T34" i="1"/>
  <c r="U34" i="1" s="1"/>
  <c r="Y34" i="1" s="1"/>
  <c r="Q34" i="1"/>
  <c r="P34" i="1"/>
  <c r="P33" i="1" s="1"/>
  <c r="N34" i="1"/>
  <c r="M34" i="1"/>
  <c r="J34" i="1"/>
  <c r="W33" i="1"/>
  <c r="V33" i="1"/>
  <c r="X33" i="1" s="1"/>
  <c r="S33" i="1"/>
  <c r="O33" i="1"/>
  <c r="N33" i="1"/>
  <c r="N32" i="1" s="1"/>
  <c r="M33" i="1"/>
  <c r="L33" i="1"/>
  <c r="D33" i="1"/>
  <c r="D32" i="1" s="1"/>
  <c r="W32" i="1"/>
  <c r="S32" i="1"/>
  <c r="O32" i="1"/>
  <c r="M32" i="1"/>
  <c r="L32" i="1"/>
  <c r="X31" i="1"/>
  <c r="Y31" i="1" s="1"/>
  <c r="U31" i="1"/>
  <c r="Q31" i="1"/>
  <c r="R31" i="1" s="1"/>
  <c r="N31" i="1"/>
  <c r="J31" i="1"/>
  <c r="X30" i="1"/>
  <c r="Y30" i="1" s="1"/>
  <c r="U30" i="1"/>
  <c r="Q30" i="1"/>
  <c r="R30" i="1" s="1"/>
  <c r="N30" i="1"/>
  <c r="J30" i="1"/>
  <c r="X29" i="1"/>
  <c r="Y29" i="1" s="1"/>
  <c r="U29" i="1"/>
  <c r="Q29" i="1"/>
  <c r="R29" i="1" s="1"/>
  <c r="N29" i="1"/>
  <c r="J29" i="1"/>
  <c r="X28" i="1"/>
  <c r="Y28" i="1" s="1"/>
  <c r="U28" i="1"/>
  <c r="Q28" i="1"/>
  <c r="R28" i="1" s="1"/>
  <c r="N28" i="1"/>
  <c r="J28" i="1"/>
  <c r="X27" i="1"/>
  <c r="Y27" i="1" s="1"/>
  <c r="U27" i="1"/>
  <c r="Q27" i="1"/>
  <c r="R27" i="1" s="1"/>
  <c r="N27" i="1"/>
  <c r="J27" i="1"/>
  <c r="X26" i="1"/>
  <c r="Y26" i="1" s="1"/>
  <c r="U26" i="1"/>
  <c r="Q26" i="1"/>
  <c r="R26" i="1" s="1"/>
  <c r="N26" i="1"/>
  <c r="J26" i="1"/>
  <c r="X25" i="1"/>
  <c r="Y25" i="1" s="1"/>
  <c r="U25" i="1"/>
  <c r="Q25" i="1"/>
  <c r="N25" i="1"/>
  <c r="M25" i="1"/>
  <c r="J25" i="1"/>
  <c r="R25" i="1" s="1"/>
  <c r="Y24" i="1"/>
  <c r="X24" i="1"/>
  <c r="U24" i="1"/>
  <c r="Q24" i="1"/>
  <c r="N24" i="1"/>
  <c r="J24" i="1"/>
  <c r="R24" i="1" s="1"/>
  <c r="Y23" i="1"/>
  <c r="X23" i="1"/>
  <c r="U23" i="1"/>
  <c r="Q23" i="1"/>
  <c r="N23" i="1"/>
  <c r="J23" i="1"/>
  <c r="R23" i="1" s="1"/>
  <c r="W22" i="1"/>
  <c r="V22" i="1"/>
  <c r="T22" i="1"/>
  <c r="S22" i="1"/>
  <c r="U22" i="1" s="1"/>
  <c r="P22" i="1"/>
  <c r="O22" i="1"/>
  <c r="Q22" i="1" s="1"/>
  <c r="N22" i="1"/>
  <c r="M22" i="1"/>
  <c r="L22" i="1"/>
  <c r="J22" i="1"/>
  <c r="R22" i="1" s="1"/>
  <c r="H22" i="1"/>
  <c r="F22" i="1"/>
  <c r="E22" i="1"/>
  <c r="D22" i="1"/>
  <c r="X21" i="1"/>
  <c r="U21" i="1"/>
  <c r="Y21" i="1" s="1"/>
  <c r="T21" i="1"/>
  <c r="T19" i="1" s="1"/>
  <c r="T12" i="1" s="1"/>
  <c r="P21" i="1"/>
  <c r="Q21" i="1" s="1"/>
  <c r="R21" i="1" s="1"/>
  <c r="N21" i="1"/>
  <c r="M21" i="1"/>
  <c r="J21" i="1"/>
  <c r="Y20" i="1"/>
  <c r="X20" i="1"/>
  <c r="T20" i="1"/>
  <c r="U20" i="1" s="1"/>
  <c r="R20" i="1"/>
  <c r="Q20" i="1"/>
  <c r="P20" i="1"/>
  <c r="M20" i="1"/>
  <c r="N20" i="1" s="1"/>
  <c r="J20" i="1"/>
  <c r="J19" i="1" s="1"/>
  <c r="W19" i="1"/>
  <c r="X19" i="1" s="1"/>
  <c r="V19" i="1"/>
  <c r="S19" i="1"/>
  <c r="U19" i="1" s="1"/>
  <c r="Y19" i="1" s="1"/>
  <c r="O19" i="1"/>
  <c r="M19" i="1"/>
  <c r="N19" i="1" s="1"/>
  <c r="L19" i="1"/>
  <c r="L10" i="1" s="1"/>
  <c r="H19" i="1"/>
  <c r="F19" i="1"/>
  <c r="F12" i="1" s="1"/>
  <c r="F11" i="1" s="1"/>
  <c r="F10" i="1" s="1"/>
  <c r="E19" i="1"/>
  <c r="D19" i="1"/>
  <c r="Y18" i="1"/>
  <c r="X18" i="1"/>
  <c r="U18" i="1"/>
  <c r="T18" i="1"/>
  <c r="Q18" i="1"/>
  <c r="P18" i="1"/>
  <c r="P13" i="1" s="1"/>
  <c r="M18" i="1"/>
  <c r="N18" i="1" s="1"/>
  <c r="J18" i="1"/>
  <c r="R18" i="1" s="1"/>
  <c r="Y17" i="1"/>
  <c r="X17" i="1"/>
  <c r="U17" i="1"/>
  <c r="R17" i="1"/>
  <c r="Q17" i="1"/>
  <c r="M17" i="1"/>
  <c r="N17" i="1" s="1"/>
  <c r="J17" i="1"/>
  <c r="Y16" i="1"/>
  <c r="X16" i="1"/>
  <c r="U16" i="1"/>
  <c r="Q16" i="1"/>
  <c r="N16" i="1"/>
  <c r="J16" i="1"/>
  <c r="R16" i="1" s="1"/>
  <c r="X15" i="1"/>
  <c r="Y15" i="1" s="1"/>
  <c r="U15" i="1"/>
  <c r="R15" i="1"/>
  <c r="Q15" i="1"/>
  <c r="N15" i="1"/>
  <c r="X14" i="1"/>
  <c r="U14" i="1"/>
  <c r="Q14" i="1"/>
  <c r="N14" i="1"/>
  <c r="J14" i="1"/>
  <c r="R14" i="1" s="1"/>
  <c r="W13" i="1"/>
  <c r="W12" i="1" s="1"/>
  <c r="W11" i="1" s="1"/>
  <c r="W10" i="1" s="1"/>
  <c r="V13" i="1"/>
  <c r="T13" i="1"/>
  <c r="S13" i="1"/>
  <c r="U13" i="1" s="1"/>
  <c r="Q13" i="1"/>
  <c r="O13" i="1"/>
  <c r="N13" i="1"/>
  <c r="M13" i="1"/>
  <c r="L13" i="1"/>
  <c r="I13" i="1"/>
  <c r="I105" i="1" s="1"/>
  <c r="H13" i="1"/>
  <c r="H12" i="1" s="1"/>
  <c r="H11" i="1" s="1"/>
  <c r="H10" i="1" s="1"/>
  <c r="G13" i="1"/>
  <c r="F13" i="1"/>
  <c r="E13" i="1"/>
  <c r="D13" i="1"/>
  <c r="V12" i="1"/>
  <c r="X12" i="1" s="1"/>
  <c r="O12" i="1"/>
  <c r="E12" i="1"/>
  <c r="E11" i="1" s="1"/>
  <c r="E10" i="1" s="1"/>
  <c r="E9" i="1" s="1"/>
  <c r="E8" i="1" s="1"/>
  <c r="O11" i="1"/>
  <c r="Q33" i="1" l="1"/>
  <c r="P32" i="1"/>
  <c r="Q32" i="1" s="1"/>
  <c r="L9" i="1"/>
  <c r="R13" i="1"/>
  <c r="L12" i="1"/>
  <c r="J13" i="1"/>
  <c r="V32" i="1"/>
  <c r="X32" i="1" s="1"/>
  <c r="M38" i="1"/>
  <c r="W38" i="1"/>
  <c r="W37" i="1" s="1"/>
  <c r="W36" i="1" s="1"/>
  <c r="W9" i="1" s="1"/>
  <c r="W8" i="1" s="1"/>
  <c r="Y59" i="1"/>
  <c r="N66" i="1"/>
  <c r="M61" i="1"/>
  <c r="N61" i="1" s="1"/>
  <c r="Y69" i="1"/>
  <c r="G105" i="1"/>
  <c r="L105" i="1"/>
  <c r="P105" i="1"/>
  <c r="Q39" i="1"/>
  <c r="R39" i="1" s="1"/>
  <c r="P38" i="1"/>
  <c r="T105" i="1"/>
  <c r="S12" i="1"/>
  <c r="Y14" i="1"/>
  <c r="P19" i="1"/>
  <c r="X22" i="1"/>
  <c r="Y22" i="1" s="1"/>
  <c r="T33" i="1"/>
  <c r="N38" i="1"/>
  <c r="N39" i="1"/>
  <c r="N105" i="1" s="1"/>
  <c r="Y39" i="1"/>
  <c r="Y42" i="1"/>
  <c r="V105" i="1"/>
  <c r="D105" i="1"/>
  <c r="H105" i="1"/>
  <c r="M105" i="1"/>
  <c r="R34" i="1"/>
  <c r="J33" i="1"/>
  <c r="I12" i="1"/>
  <c r="D12" i="1"/>
  <c r="D11" i="1" s="1"/>
  <c r="M12" i="1"/>
  <c r="M11" i="1" s="1"/>
  <c r="X13" i="1"/>
  <c r="Y13" i="1" s="1"/>
  <c r="Y49" i="1"/>
  <c r="T61" i="1"/>
  <c r="U61" i="1" s="1"/>
  <c r="Y61" i="1" s="1"/>
  <c r="O66" i="1"/>
  <c r="P97" i="1"/>
  <c r="Q98" i="1"/>
  <c r="R98" i="1" s="1"/>
  <c r="Q101" i="1"/>
  <c r="S105" i="1"/>
  <c r="W105" i="1"/>
  <c r="D101" i="1"/>
  <c r="D97" i="1" s="1"/>
  <c r="D10" i="1" s="1"/>
  <c r="D9" i="1" s="1"/>
  <c r="D8" i="1" s="1"/>
  <c r="H101" i="1"/>
  <c r="H97" i="1" s="1"/>
  <c r="H9" i="1" s="1"/>
  <c r="H8" i="1" s="1"/>
  <c r="M101" i="1"/>
  <c r="M97" i="1" s="1"/>
  <c r="X102" i="1"/>
  <c r="Q99" i="1"/>
  <c r="U99" i="1"/>
  <c r="Y99" i="1" s="1"/>
  <c r="E105" i="1"/>
  <c r="V61" i="1"/>
  <c r="V37" i="1" s="1"/>
  <c r="F101" i="1"/>
  <c r="F97" i="1" s="1"/>
  <c r="F9" i="1" s="1"/>
  <c r="F8" i="1" s="1"/>
  <c r="J101" i="1"/>
  <c r="O101" i="1"/>
  <c r="O97" i="1" s="1"/>
  <c r="S101" i="1"/>
  <c r="W101" i="1"/>
  <c r="W97" i="1" s="1"/>
  <c r="X97" i="1" s="1"/>
  <c r="R102" i="1"/>
  <c r="S97" i="1" l="1"/>
  <c r="U97" i="1" s="1"/>
  <c r="Y97" i="1" s="1"/>
  <c r="U101" i="1"/>
  <c r="X37" i="1"/>
  <c r="V36" i="1"/>
  <c r="X36" i="1" s="1"/>
  <c r="Q19" i="1"/>
  <c r="R19" i="1" s="1"/>
  <c r="P12" i="1"/>
  <c r="P37" i="1"/>
  <c r="Q38" i="1"/>
  <c r="R38" i="1" s="1"/>
  <c r="J12" i="1"/>
  <c r="L8" i="1"/>
  <c r="R99" i="1"/>
  <c r="Q97" i="1"/>
  <c r="V11" i="1"/>
  <c r="N12" i="1"/>
  <c r="L11" i="1"/>
  <c r="N11" i="1" s="1"/>
  <c r="J32" i="1"/>
  <c r="R32" i="1" s="1"/>
  <c r="R33" i="1"/>
  <c r="X105" i="1"/>
  <c r="J97" i="1"/>
  <c r="R97" i="1" s="1"/>
  <c r="R101" i="1"/>
  <c r="O61" i="1"/>
  <c r="Q66" i="1"/>
  <c r="R66" i="1" s="1"/>
  <c r="R105" i="1" s="1"/>
  <c r="T37" i="1"/>
  <c r="O105" i="1"/>
  <c r="U33" i="1"/>
  <c r="T32" i="1"/>
  <c r="U12" i="1"/>
  <c r="Y12" i="1" s="1"/>
  <c r="S11" i="1"/>
  <c r="Y102" i="1"/>
  <c r="X101" i="1"/>
  <c r="M37" i="1"/>
  <c r="J105" i="1"/>
  <c r="V10" i="1" l="1"/>
  <c r="X11" i="1"/>
  <c r="M36" i="1"/>
  <c r="N36" i="1" s="1"/>
  <c r="N37" i="1"/>
  <c r="M10" i="1"/>
  <c r="U37" i="1"/>
  <c r="Y37" i="1" s="1"/>
  <c r="T36" i="1"/>
  <c r="U36" i="1" s="1"/>
  <c r="Y36" i="1" s="1"/>
  <c r="J10" i="1"/>
  <c r="P11" i="1"/>
  <c r="Q12" i="1"/>
  <c r="R12" i="1" s="1"/>
  <c r="Y101" i="1"/>
  <c r="P36" i="1"/>
  <c r="U32" i="1"/>
  <c r="Y32" i="1" s="1"/>
  <c r="T11" i="1"/>
  <c r="T10" i="1" s="1"/>
  <c r="T9" i="1" s="1"/>
  <c r="T8" i="1" s="1"/>
  <c r="J11" i="1"/>
  <c r="S10" i="1"/>
  <c r="Y33" i="1"/>
  <c r="U105" i="1"/>
  <c r="O37" i="1"/>
  <c r="Q61" i="1"/>
  <c r="R61" i="1" s="1"/>
  <c r="Q105" i="1"/>
  <c r="J9" i="1" l="1"/>
  <c r="U11" i="1"/>
  <c r="Y11" i="1" s="1"/>
  <c r="O36" i="1"/>
  <c r="Q36" i="1" s="1"/>
  <c r="R36" i="1" s="1"/>
  <c r="O10" i="1"/>
  <c r="S9" i="1"/>
  <c r="U10" i="1"/>
  <c r="Q37" i="1"/>
  <c r="R37" i="1" s="1"/>
  <c r="P10" i="1"/>
  <c r="P9" i="1" s="1"/>
  <c r="P8" i="1" s="1"/>
  <c r="Q11" i="1"/>
  <c r="R11" i="1" s="1"/>
  <c r="M9" i="1"/>
  <c r="N10" i="1"/>
  <c r="V9" i="1"/>
  <c r="X10" i="1"/>
  <c r="V8" i="1" l="1"/>
  <c r="X8" i="1" s="1"/>
  <c r="X9" i="1"/>
  <c r="Y10" i="1"/>
  <c r="S8" i="1"/>
  <c r="U8" i="1" s="1"/>
  <c r="Y8" i="1" s="1"/>
  <c r="U9" i="1"/>
  <c r="J8" i="1"/>
  <c r="M8" i="1"/>
  <c r="N8" i="1" s="1"/>
  <c r="N9" i="1"/>
  <c r="Q10" i="1"/>
  <c r="R10" i="1" s="1"/>
  <c r="O9" i="1"/>
  <c r="Q9" i="1" l="1"/>
  <c r="R9" i="1" s="1"/>
  <c r="O8" i="1"/>
  <c r="Q8" i="1" s="1"/>
  <c r="R8" i="1" s="1"/>
  <c r="Y9" i="1"/>
</calcChain>
</file>

<file path=xl/sharedStrings.xml><?xml version="1.0" encoding="utf-8"?>
<sst xmlns="http://schemas.openxmlformats.org/spreadsheetml/2006/main" count="255" uniqueCount="179">
  <si>
    <t>EJECUCION PRESUPUESTAL DE EGRESOS</t>
  </si>
  <si>
    <t>ENTIDAD :  CONTRALORIA DEPARTAMENTAL DEL GUAVIARE</t>
  </si>
  <si>
    <t>NIT.</t>
  </si>
  <si>
    <t>832000115-7</t>
  </si>
  <si>
    <t>HOJA_______ DE ________</t>
  </si>
  <si>
    <t>NOMBRE DEL REPRESENTANTE LEGAL:CARLOS ALEJANDRO MONTOYA SANCHEZ</t>
  </si>
  <si>
    <t>PERIODO DE RENDICION</t>
  </si>
  <si>
    <t>JUNIO 2023</t>
  </si>
  <si>
    <t>VALORES EN MILES DE PESOS</t>
  </si>
  <si>
    <t>Identificacion Presupuestal</t>
  </si>
  <si>
    <t>Descripcion</t>
  </si>
  <si>
    <t>FUENTE FINACIERA</t>
  </si>
  <si>
    <t>APROPIACIÓN INICIAL</t>
  </si>
  <si>
    <t>Modificaciones (2)</t>
  </si>
  <si>
    <t>Apropiacion definitiva</t>
  </si>
  <si>
    <t>CODIGO CPC</t>
  </si>
  <si>
    <t>DISPONIBILIDADES-CDP</t>
  </si>
  <si>
    <t>COMPROMISOS-RP</t>
  </si>
  <si>
    <t>SALDO POR COMPROMETER</t>
  </si>
  <si>
    <t>OBLIGACIONES-GIROS</t>
  </si>
  <si>
    <t>PAGOS</t>
  </si>
  <si>
    <t>OBLIGACIONES POR PAGAR</t>
  </si>
  <si>
    <t>Traslados Créditos (2)</t>
  </si>
  <si>
    <t>ContraCred (3)</t>
  </si>
  <si>
    <t>Aplazamientos (4)</t>
  </si>
  <si>
    <t>Reducciones (5)</t>
  </si>
  <si>
    <t>Adiciones (6)</t>
  </si>
  <si>
    <t>SALDO ANTERIOR</t>
  </si>
  <si>
    <t xml:space="preserve">DEL MES </t>
  </si>
  <si>
    <t>TOTALES</t>
  </si>
  <si>
    <t>7=1+2-3-5+6</t>
  </si>
  <si>
    <t>14=7-13</t>
  </si>
  <si>
    <t>21=17-20</t>
  </si>
  <si>
    <t>GASTOS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</si>
  <si>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</si>
  <si>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</si>
  <si>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</si>
  <si>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</si>
  <si>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</si>
  <si>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</si>
  <si>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</si>
  <si>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</si>
  <si>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</si>
  <si>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</si>
  <si>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Basico</t>
  </si>
  <si>
    <t>N/A</t>
  </si>
  <si>
    <t>2.1.1.02.01.001.04</t>
  </si>
  <si>
    <t>Subsidio de alimentacion</t>
  </si>
  <si>
    <t>2.1.1.01.01.001.05</t>
  </si>
  <si>
    <t>Auxilios de transporte</t>
  </si>
  <si>
    <t>2.1.1.01.01.001.06</t>
  </si>
  <si>
    <t>Prima semestral o de servicios</t>
  </si>
  <si>
    <t>2.1.1.01.01.001.07</t>
  </si>
  <si>
    <t>Bonificacion por servicios prestados</t>
  </si>
  <si>
    <t>2.1.1.01.01.001.08</t>
  </si>
  <si>
    <t>PRESTACIONES SOCIALES</t>
  </si>
  <si>
    <t>2.1.1.01.01.001.08.01</t>
  </si>
  <si>
    <t xml:space="preserve">Prima de navidad </t>
  </si>
  <si>
    <t>2.1.1.01.01.001.08.02</t>
  </si>
  <si>
    <t>Prima de vacaciones</t>
  </si>
  <si>
    <t>2.1.1.01.02</t>
  </si>
  <si>
    <t>CONTRIBUCIONES INHERENTES A LA NOMINA</t>
  </si>
  <si>
    <t>2.1.1.01.02.001</t>
  </si>
  <si>
    <t xml:space="preserve">Aportes a fondos de Pensión </t>
  </si>
  <si>
    <t>2.1.1.01.02.002</t>
  </si>
  <si>
    <t>Aportes seguridad social Salud</t>
  </si>
  <si>
    <t>2.1.1.01.02.003</t>
  </si>
  <si>
    <t>Aporte de cesantias</t>
  </si>
  <si>
    <t>2.1.1.01.02.004</t>
  </si>
  <si>
    <t>Caja de Compensacion Familiar</t>
  </si>
  <si>
    <t>2.1.1.01.02.005</t>
  </si>
  <si>
    <t>Aportes Sistema de Riesgos laborales</t>
  </si>
  <si>
    <t>2.1.1.01.02.006</t>
  </si>
  <si>
    <t>Aportes ICBF</t>
  </si>
  <si>
    <t>2.1.1.01.02.007</t>
  </si>
  <si>
    <t>Aportes SENA</t>
  </si>
  <si>
    <t>2.1.1.01.02.008</t>
  </si>
  <si>
    <t>Aportes ESAP</t>
  </si>
  <si>
    <t>2.1.1.01.02.009</t>
  </si>
  <si>
    <t>Escuelas Indust e Inst. Tecnicos</t>
  </si>
  <si>
    <t>2.1.1.01.03</t>
  </si>
  <si>
    <t>REMUNERACIONES NO CONSTITUTIVAS DE FACTOR SALARIAL</t>
  </si>
  <si>
    <t>2.1.1.01.03.001</t>
  </si>
  <si>
    <t>2.1.1.01.03.001.02</t>
  </si>
  <si>
    <t>Indeminizacion por vacaciones</t>
  </si>
  <si>
    <t>2.1.2</t>
  </si>
  <si>
    <t>ADQUISICION DE BIENES Y SERVICIOS</t>
  </si>
  <si>
    <t>2.1.2.02</t>
  </si>
  <si>
    <t>ADQUISICIONES DE BIENES Y SERVICIOS (ADQ. DIFERENTES DE ACTIVOS)</t>
  </si>
  <si>
    <t>2.1.2.02.01</t>
  </si>
  <si>
    <t>MATERIALES Y SUMINISTROS</t>
  </si>
  <si>
    <t>2.1.2.02.01.002</t>
  </si>
  <si>
    <t>PRODUCTOS ALIMENTICIOS, BEBIDAS Y TABACO; TEXTILES, PRENDAS DE VESTIR Y PRODUCTOS DE CUERO</t>
  </si>
  <si>
    <t>NA</t>
  </si>
  <si>
    <t>Suministro de panela solida</t>
  </si>
  <si>
    <t>Café molido</t>
  </si>
  <si>
    <t>Compra de agua purificada envasada</t>
  </si>
  <si>
    <t>Contrato de dotación N° 009-2023</t>
  </si>
  <si>
    <t>Compras de mechas de trapero</t>
  </si>
  <si>
    <t>Ropa de cama, mesa, tocador o cocina (toallas de cocina)</t>
  </si>
  <si>
    <t>2.1.2.02.01.003</t>
  </si>
  <si>
    <t>OTROS BIENES TRANSPORTABLES (EXCEPTO PRODUCTOS METÁLICOS, MAQUINARIA Y EQUIPO)</t>
  </si>
  <si>
    <t xml:space="preserve"> </t>
  </si>
  <si>
    <t xml:space="preserve">Papel plastificado </t>
  </si>
  <si>
    <t>Suministro de papel sanitaio</t>
  </si>
  <si>
    <t>Suministro de gas coque</t>
  </si>
  <si>
    <t>Suministro de guantes  de caucho</t>
  </si>
  <si>
    <t>Suministro bolsas plasticas</t>
  </si>
  <si>
    <t>Suministro de teja plastica</t>
  </si>
  <si>
    <t>Suministro de boligrafos</t>
  </si>
  <si>
    <t>Suministro de lapices</t>
  </si>
  <si>
    <t>Compra de flores</t>
  </si>
  <si>
    <t>Suministro (Compra de chequera)</t>
  </si>
  <si>
    <t>3261001</t>
  </si>
  <si>
    <t>Combustible (Contrato. N 004 -23)</t>
  </si>
  <si>
    <t>Detergentes y preparados para lavar</t>
  </si>
  <si>
    <t>2.1.2.02.01.004</t>
  </si>
  <si>
    <t>PRODUCTOS METÁLICOS Y PAQUETES DE SOFTWARE</t>
  </si>
  <si>
    <t>Suministro de lamparas</t>
  </si>
  <si>
    <t>2.1.2.02.02</t>
  </si>
  <si>
    <t>ADQUISICIÓN DE SERVICIOS</t>
  </si>
  <si>
    <t>2.1.2.02.02.006</t>
  </si>
  <si>
    <t>SERVICIOS DE ALOJAMIENTO; SERVICIOS DE SUMINISTRO DE COMIDAS Y BEBIDAS; SERVICIOS DE TRANSPORTE; Y SERVICIOS DE DISTRIBUCIÓN DE ELECTRICIDAD, GAS Y AGUA.</t>
  </si>
  <si>
    <t>Servicio de transporte (encomiendas)</t>
  </si>
  <si>
    <t>Servicio de transporte aereo</t>
  </si>
  <si>
    <t>Transporte funcionarios en comision</t>
  </si>
  <si>
    <t>2.1.2.02.02.007</t>
  </si>
  <si>
    <t>SERVICIOS FINANCIEROS Y SERVICIOS CONEXOS, SERVICIOS INMOBILIARIOS Y SERVICIOS DE LEASING</t>
  </si>
  <si>
    <t xml:space="preserve">Contrato seguros </t>
  </si>
  <si>
    <t>Alquiler video beam</t>
  </si>
  <si>
    <t>2.1.2.02.02.008</t>
  </si>
  <si>
    <t>SERVICIOS PRESTADOS A LAS EMPRESAS Y SERVICIOS DE PRODUCCIÓN</t>
  </si>
  <si>
    <t>Ser. telecomunicaciones (movistar)</t>
  </si>
  <si>
    <t>Ser. Telecomunicaciones (internet)</t>
  </si>
  <si>
    <t>Sevicios de asesoramiento y reprsentación juridica</t>
  </si>
  <si>
    <t>Servicio de consultoria en gestión financiera (contrato 005-23)</t>
  </si>
  <si>
    <t>Publicaaciones de documentos</t>
  </si>
  <si>
    <t>Servicio de descarga de sofware</t>
  </si>
  <si>
    <t>Mantenimiento de servicios generales</t>
  </si>
  <si>
    <t>Servicio de mantenimiento y reparación</t>
  </si>
  <si>
    <t>Servicios de consultoria en ambiente (contrato 008-2023)</t>
  </si>
  <si>
    <t>Servicios de contabilidad</t>
  </si>
  <si>
    <t>Servicio de contabilidad (exogena)</t>
  </si>
  <si>
    <t>Servicio de distribución de electricidad (Energuaviare)</t>
  </si>
  <si>
    <t>Gas</t>
  </si>
  <si>
    <t>Acueducto</t>
  </si>
  <si>
    <t>Impresos publicitarios</t>
  </si>
  <si>
    <t>Mantenimiento y reparacion guardas</t>
  </si>
  <si>
    <t>Mant. Y reparac. Servicios electricos</t>
  </si>
  <si>
    <t>Mantenimiento y reparacion impresora</t>
  </si>
  <si>
    <t>Mantenimiento y reparacion vehiculos</t>
  </si>
  <si>
    <t>Serv. Corte de cesped</t>
  </si>
  <si>
    <t>2.1.2.02.02.009</t>
  </si>
  <si>
    <t>SERVICIOS PARA LA COMUNIDAD, SOCIALES Y PERSONALES</t>
  </si>
  <si>
    <t>Recoleccion desechos residenciales (Empoaguas)</t>
  </si>
  <si>
    <t>Servicios gen. de recolección de desechos residenciales (Ambientar)</t>
  </si>
  <si>
    <t>Servicio formacion capacitacion</t>
  </si>
  <si>
    <t>2.1.2.02.02.010</t>
  </si>
  <si>
    <t>VIÁTICOS DE LOS FUNCIONARIOS EN COMISIÓN</t>
  </si>
  <si>
    <t>Alojamiento</t>
  </si>
  <si>
    <t>Suministro de comidas</t>
  </si>
  <si>
    <t>2.1.3</t>
  </si>
  <si>
    <t>TRANSFERENCIA CORRIENTES</t>
  </si>
  <si>
    <t>2.1.3.07</t>
  </si>
  <si>
    <t>PRESTACIONES PARA CUBRIR RIESGOS SOCIALES</t>
  </si>
  <si>
    <t>2.1.3.07.02</t>
  </si>
  <si>
    <t>PRESTACIONES SOCIALES RELACIONADAS CON EL EMPLEO</t>
  </si>
  <si>
    <t>2.1.3.07.02.031</t>
  </si>
  <si>
    <t>PROGRAMA SALUD OCUPACIONAL</t>
  </si>
  <si>
    <t>2.1.3.13</t>
  </si>
  <si>
    <t>SENTENCIAS Y CONCILIACIONES</t>
  </si>
  <si>
    <t>2.1.3.13.01</t>
  </si>
  <si>
    <t>FALLOS NACIONALES</t>
  </si>
  <si>
    <t>2.1.3.13.01.001</t>
  </si>
  <si>
    <t>SENTENCIAS JUDICIALES</t>
  </si>
  <si>
    <t>CARLOS ALEJANDRO MONTOYA SANCHEZ</t>
  </si>
  <si>
    <t>SANDRA YULIETH MENDOZA MARIN</t>
  </si>
  <si>
    <t>Contralor Departamental del Guaviare</t>
  </si>
  <si>
    <t>Directora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</si>
</sst>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4"/>
      <color theme="1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6.75"/>
      <color theme="1"/>
      <name val="Calibri"/>
      <family val="2"/>
      <scheme val="minor"/>
    </font>
    <font>
      <sz val="7"/>
      <color theme="1"/>
      <name val="Arial Narrow"/>
      <family val="2"/>
    </font>
    <font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.75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5">
    <xf numFmtId="0" fontId="0" fillId="0" borderId="0" xfId="0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3" fontId="5" fillId="0" borderId="5" xfId="1" applyFont="1" applyBorder="1" applyAlignment="1">
      <alignment horizontal="center"/>
    </xf>
    <xf numFmtId="44" fontId="5" fillId="0" borderId="5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3" fontId="5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/>
    <xf numFmtId="0" fontId="5" fillId="2" borderId="0" xfId="0" applyFont="1" applyFill="1"/>
    <xf numFmtId="0" fontId="7" fillId="0" borderId="0" xfId="0" applyFont="1"/>
    <xf numFmtId="164" fontId="5" fillId="0" borderId="0" xfId="1" applyNumberFormat="1" applyFont="1"/>
    <xf numFmtId="44" fontId="5" fillId="0" borderId="0" xfId="0" applyNumberFormat="1" applyFont="1"/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2" borderId="27" xfId="0" applyFont="1" applyFill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164" fontId="8" fillId="0" borderId="17" xfId="1" applyNumberFormat="1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20" xfId="0" applyFont="1" applyBorder="1"/>
    <xf numFmtId="0" fontId="8" fillId="0" borderId="21" xfId="0" applyFont="1" applyBorder="1"/>
    <xf numFmtId="0" fontId="8" fillId="0" borderId="23" xfId="0" applyFont="1" applyBorder="1" applyAlignment="1">
      <alignment wrapText="1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" fontId="8" fillId="2" borderId="33" xfId="0" applyNumberFormat="1" applyFont="1" applyFill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164" fontId="8" fillId="0" borderId="34" xfId="1" applyNumberFormat="1" applyFont="1" applyBorder="1" applyAlignment="1">
      <alignment horizontal="center"/>
    </xf>
    <xf numFmtId="1" fontId="8" fillId="0" borderId="35" xfId="1" applyNumberFormat="1" applyFont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1" fontId="8" fillId="0" borderId="34" xfId="1" applyNumberFormat="1" applyFont="1" applyBorder="1" applyAlignment="1">
      <alignment horizontal="center"/>
    </xf>
    <xf numFmtId="1" fontId="8" fillId="0" borderId="29" xfId="1" applyNumberFormat="1" applyFont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0" fontId="9" fillId="7" borderId="26" xfId="0" applyFont="1" applyFill="1" applyBorder="1" applyAlignment="1">
      <alignment horizontal="left" wrapText="1"/>
    </xf>
    <xf numFmtId="0" fontId="9" fillId="7" borderId="26" xfId="0" applyFont="1" applyFill="1" applyBorder="1" applyAlignment="1">
      <alignment vertical="top" wrapText="1"/>
    </xf>
    <xf numFmtId="165" fontId="9" fillId="7" borderId="26" xfId="0" applyNumberFormat="1" applyFont="1" applyFill="1" applyBorder="1" applyAlignment="1">
      <alignment horizontal="right" wrapText="1"/>
    </xf>
    <xf numFmtId="2" fontId="9" fillId="7" borderId="26" xfId="1" applyNumberFormat="1" applyFont="1" applyFill="1" applyBorder="1" applyAlignment="1">
      <alignment horizontal="right" wrapText="1"/>
    </xf>
    <xf numFmtId="44" fontId="9" fillId="7" borderId="26" xfId="0" applyNumberFormat="1" applyFont="1" applyFill="1" applyBorder="1" applyAlignment="1">
      <alignment horizontal="right" wrapText="1"/>
    </xf>
    <xf numFmtId="0" fontId="3" fillId="0" borderId="0" xfId="0" applyFont="1"/>
    <xf numFmtId="0" fontId="9" fillId="7" borderId="36" xfId="0" applyFont="1" applyFill="1" applyBorder="1" applyAlignment="1">
      <alignment horizontal="left" wrapText="1"/>
    </xf>
    <xf numFmtId="0" fontId="9" fillId="7" borderId="36" xfId="0" applyFont="1" applyFill="1" applyBorder="1" applyAlignment="1">
      <alignment vertical="top" wrapText="1"/>
    </xf>
    <xf numFmtId="0" fontId="9" fillId="7" borderId="36" xfId="0" applyFont="1" applyFill="1" applyBorder="1" applyAlignment="1">
      <alignment horizontal="center" wrapText="1"/>
    </xf>
    <xf numFmtId="165" fontId="9" fillId="7" borderId="36" xfId="0" applyNumberFormat="1" applyFont="1" applyFill="1" applyBorder="1" applyAlignment="1">
      <alignment horizontal="right" wrapText="1"/>
    </xf>
    <xf numFmtId="2" fontId="9" fillId="7" borderId="36" xfId="1" applyNumberFormat="1" applyFont="1" applyFill="1" applyBorder="1" applyAlignment="1">
      <alignment horizontal="right" wrapText="1"/>
    </xf>
    <xf numFmtId="44" fontId="9" fillId="7" borderId="36" xfId="0" applyNumberFormat="1" applyFont="1" applyFill="1" applyBorder="1" applyAlignment="1">
      <alignment horizontal="right" wrapText="1"/>
    </xf>
    <xf numFmtId="4" fontId="9" fillId="7" borderId="36" xfId="0" applyNumberFormat="1" applyFont="1" applyFill="1" applyBorder="1" applyAlignment="1">
      <alignment horizontal="right" wrapText="1"/>
    </xf>
    <xf numFmtId="0" fontId="9" fillId="8" borderId="36" xfId="0" applyFont="1" applyFill="1" applyBorder="1" applyAlignment="1">
      <alignment horizontal="left" wrapText="1"/>
    </xf>
    <xf numFmtId="0" fontId="9" fillId="8" borderId="36" xfId="0" applyFont="1" applyFill="1" applyBorder="1" applyAlignment="1">
      <alignment vertical="top" wrapText="1"/>
    </xf>
    <xf numFmtId="165" fontId="9" fillId="8" borderId="36" xfId="0" applyNumberFormat="1" applyFont="1" applyFill="1" applyBorder="1" applyAlignment="1">
      <alignment horizontal="right" wrapText="1"/>
    </xf>
    <xf numFmtId="2" fontId="9" fillId="8" borderId="36" xfId="1" applyNumberFormat="1" applyFont="1" applyFill="1" applyBorder="1" applyAlignment="1">
      <alignment horizontal="right" wrapText="1"/>
    </xf>
    <xf numFmtId="44" fontId="9" fillId="8" borderId="36" xfId="0" applyNumberFormat="1" applyFont="1" applyFill="1" applyBorder="1" applyAlignment="1">
      <alignment horizontal="right" wrapText="1"/>
    </xf>
    <xf numFmtId="4" fontId="9" fillId="8" borderId="36" xfId="0" applyNumberFormat="1" applyFont="1" applyFill="1" applyBorder="1" applyAlignment="1">
      <alignment horizontal="right" wrapText="1"/>
    </xf>
    <xf numFmtId="0" fontId="9" fillId="8" borderId="36" xfId="0" applyFont="1" applyFill="1" applyBorder="1" applyAlignment="1">
      <alignment horizontal="right" wrapText="1"/>
    </xf>
    <xf numFmtId="0" fontId="9" fillId="9" borderId="36" xfId="0" applyFont="1" applyFill="1" applyBorder="1" applyAlignment="1">
      <alignment horizontal="left" wrapText="1"/>
    </xf>
    <xf numFmtId="0" fontId="9" fillId="9" borderId="36" xfId="0" applyFont="1" applyFill="1" applyBorder="1" applyAlignment="1">
      <alignment vertical="top" wrapText="1"/>
    </xf>
    <xf numFmtId="165" fontId="9" fillId="9" borderId="36" xfId="0" applyNumberFormat="1" applyFont="1" applyFill="1" applyBorder="1" applyAlignment="1">
      <alignment horizontal="right" wrapText="1"/>
    </xf>
    <xf numFmtId="44" fontId="9" fillId="9" borderId="36" xfId="0" applyNumberFormat="1" applyFont="1" applyFill="1" applyBorder="1" applyAlignment="1">
      <alignment horizontal="right" wrapText="1"/>
    </xf>
    <xf numFmtId="0" fontId="10" fillId="0" borderId="36" xfId="0" applyFont="1" applyBorder="1" applyAlignment="1">
      <alignment wrapText="1"/>
    </xf>
    <xf numFmtId="0" fontId="10" fillId="0" borderId="36" xfId="0" applyFont="1" applyBorder="1" applyAlignment="1">
      <alignment horizontal="left" wrapText="1"/>
    </xf>
    <xf numFmtId="165" fontId="10" fillId="0" borderId="36" xfId="0" applyNumberFormat="1" applyFont="1" applyBorder="1" applyAlignment="1">
      <alignment horizontal="right" wrapText="1"/>
    </xf>
    <xf numFmtId="2" fontId="10" fillId="0" borderId="36" xfId="1" applyNumberFormat="1" applyFont="1" applyBorder="1" applyAlignment="1">
      <alignment horizontal="right" wrapText="1"/>
    </xf>
    <xf numFmtId="2" fontId="10" fillId="0" borderId="36" xfId="1" applyNumberFormat="1" applyFont="1" applyBorder="1" applyAlignment="1">
      <alignment wrapText="1"/>
    </xf>
    <xf numFmtId="0" fontId="10" fillId="0" borderId="36" xfId="0" applyFont="1" applyBorder="1" applyAlignment="1">
      <alignment horizontal="right" wrapText="1"/>
    </xf>
    <xf numFmtId="165" fontId="10" fillId="2" borderId="36" xfId="0" applyNumberFormat="1" applyFont="1" applyFill="1" applyBorder="1" applyAlignment="1">
      <alignment horizontal="right" wrapText="1"/>
    </xf>
    <xf numFmtId="4" fontId="10" fillId="0" borderId="36" xfId="0" applyNumberFormat="1" applyFont="1" applyBorder="1" applyAlignment="1">
      <alignment horizontal="right" wrapText="1"/>
    </xf>
    <xf numFmtId="165" fontId="10" fillId="0" borderId="36" xfId="1" applyNumberFormat="1" applyFont="1" applyBorder="1" applyAlignment="1">
      <alignment horizontal="right" wrapText="1"/>
    </xf>
    <xf numFmtId="165" fontId="9" fillId="0" borderId="36" xfId="0" applyNumberFormat="1" applyFont="1" applyBorder="1" applyAlignment="1">
      <alignment horizontal="right" wrapText="1"/>
    </xf>
    <xf numFmtId="0" fontId="9" fillId="9" borderId="36" xfId="0" applyFont="1" applyFill="1" applyBorder="1" applyAlignment="1">
      <alignment wrapText="1"/>
    </xf>
    <xf numFmtId="2" fontId="9" fillId="9" borderId="36" xfId="1" applyNumberFormat="1" applyFont="1" applyFill="1" applyBorder="1" applyAlignment="1">
      <alignment horizontal="right" wrapText="1"/>
    </xf>
    <xf numFmtId="4" fontId="9" fillId="9" borderId="36" xfId="0" applyNumberFormat="1" applyFont="1" applyFill="1" applyBorder="1" applyAlignment="1">
      <alignment horizontal="right" wrapText="1"/>
    </xf>
    <xf numFmtId="165" fontId="9" fillId="9" borderId="36" xfId="1" applyNumberFormat="1" applyFont="1" applyFill="1" applyBorder="1" applyAlignment="1">
      <alignment horizontal="right" wrapText="1"/>
    </xf>
    <xf numFmtId="0" fontId="10" fillId="0" borderId="36" xfId="0" applyFont="1" applyBorder="1"/>
    <xf numFmtId="2" fontId="9" fillId="0" borderId="36" xfId="1" applyNumberFormat="1" applyFont="1" applyBorder="1" applyAlignment="1">
      <alignment horizontal="right" wrapText="1"/>
    </xf>
    <xf numFmtId="165" fontId="9" fillId="7" borderId="36" xfId="1" applyNumberFormat="1" applyFont="1" applyFill="1" applyBorder="1" applyAlignment="1">
      <alignment horizontal="right" wrapText="1"/>
    </xf>
    <xf numFmtId="0" fontId="11" fillId="0" borderId="36" xfId="0" applyFont="1" applyBorder="1" applyAlignment="1">
      <alignment wrapText="1"/>
    </xf>
    <xf numFmtId="0" fontId="11" fillId="0" borderId="36" xfId="0" applyFont="1" applyBorder="1" applyAlignment="1">
      <alignment horizontal="left" wrapText="1"/>
    </xf>
    <xf numFmtId="165" fontId="11" fillId="0" borderId="36" xfId="0" applyNumberFormat="1" applyFont="1" applyBorder="1" applyAlignment="1">
      <alignment horizontal="right" wrapText="1"/>
    </xf>
    <xf numFmtId="2" fontId="11" fillId="0" borderId="36" xfId="1" applyNumberFormat="1" applyFont="1" applyBorder="1" applyAlignment="1">
      <alignment horizontal="right" wrapText="1"/>
    </xf>
    <xf numFmtId="2" fontId="11" fillId="0" borderId="36" xfId="1" applyNumberFormat="1" applyFont="1" applyBorder="1" applyAlignment="1">
      <alignment wrapText="1"/>
    </xf>
    <xf numFmtId="0" fontId="11" fillId="0" borderId="36" xfId="0" applyFont="1" applyBorder="1" applyAlignment="1">
      <alignment horizontal="right" wrapText="1"/>
    </xf>
    <xf numFmtId="165" fontId="11" fillId="2" borderId="36" xfId="0" applyNumberFormat="1" applyFont="1" applyFill="1" applyBorder="1" applyAlignment="1">
      <alignment horizontal="right" wrapText="1"/>
    </xf>
    <xf numFmtId="4" fontId="11" fillId="0" borderId="36" xfId="0" applyNumberFormat="1" applyFont="1" applyBorder="1" applyAlignment="1">
      <alignment horizontal="right" wrapText="1"/>
    </xf>
    <xf numFmtId="165" fontId="11" fillId="0" borderId="36" xfId="1" applyNumberFormat="1" applyFont="1" applyBorder="1" applyAlignment="1">
      <alignment horizontal="right" wrapText="1"/>
    </xf>
    <xf numFmtId="165" fontId="12" fillId="0" borderId="36" xfId="0" applyNumberFormat="1" applyFont="1" applyBorder="1" applyAlignment="1">
      <alignment horizontal="right" wrapText="1"/>
    </xf>
    <xf numFmtId="0" fontId="12" fillId="7" borderId="36" xfId="0" applyFont="1" applyFill="1" applyBorder="1" applyAlignment="1">
      <alignment horizontal="left" wrapText="1"/>
    </xf>
    <xf numFmtId="165" fontId="12" fillId="7" borderId="36" xfId="0" applyNumberFormat="1" applyFont="1" applyFill="1" applyBorder="1" applyAlignment="1">
      <alignment horizontal="right" wrapText="1"/>
    </xf>
    <xf numFmtId="2" fontId="12" fillId="7" borderId="36" xfId="1" applyNumberFormat="1" applyFont="1" applyFill="1" applyBorder="1" applyAlignment="1">
      <alignment horizontal="right" wrapText="1"/>
    </xf>
    <xf numFmtId="44" fontId="12" fillId="7" borderId="36" xfId="0" applyNumberFormat="1" applyFont="1" applyFill="1" applyBorder="1" applyAlignment="1">
      <alignment horizontal="right" wrapText="1"/>
    </xf>
    <xf numFmtId="165" fontId="12" fillId="7" borderId="36" xfId="1" applyNumberFormat="1" applyFont="1" applyFill="1" applyBorder="1" applyAlignment="1">
      <alignment horizontal="right" wrapText="1"/>
    </xf>
    <xf numFmtId="0" fontId="12" fillId="8" borderId="36" xfId="0" applyFont="1" applyFill="1" applyBorder="1" applyAlignment="1">
      <alignment horizontal="left" wrapText="1"/>
    </xf>
    <xf numFmtId="165" fontId="12" fillId="8" borderId="36" xfId="0" applyNumberFormat="1" applyFont="1" applyFill="1" applyBorder="1" applyAlignment="1">
      <alignment horizontal="right" wrapText="1"/>
    </xf>
    <xf numFmtId="44" fontId="12" fillId="8" borderId="36" xfId="0" applyNumberFormat="1" applyFont="1" applyFill="1" applyBorder="1" applyAlignment="1">
      <alignment horizontal="right" wrapText="1"/>
    </xf>
    <xf numFmtId="165" fontId="12" fillId="8" borderId="36" xfId="1" applyNumberFormat="1" applyFont="1" applyFill="1" applyBorder="1" applyAlignment="1">
      <alignment horizontal="right" wrapText="1"/>
    </xf>
    <xf numFmtId="0" fontId="3" fillId="8" borderId="0" xfId="0" applyFont="1" applyFill="1"/>
    <xf numFmtId="0" fontId="12" fillId="9" borderId="36" xfId="0" applyFont="1" applyFill="1" applyBorder="1" applyAlignment="1">
      <alignment horizontal="left" wrapText="1"/>
    </xf>
    <xf numFmtId="165" fontId="12" fillId="9" borderId="36" xfId="0" applyNumberFormat="1" applyFont="1" applyFill="1" applyBorder="1" applyAlignment="1">
      <alignment horizontal="right" wrapText="1"/>
    </xf>
    <xf numFmtId="1" fontId="12" fillId="9" borderId="36" xfId="1" applyNumberFormat="1" applyFont="1" applyFill="1" applyBorder="1" applyAlignment="1">
      <alignment horizontal="right" wrapText="1"/>
    </xf>
    <xf numFmtId="1" fontId="12" fillId="9" borderId="36" xfId="1" applyNumberFormat="1" applyFont="1" applyFill="1" applyBorder="1" applyAlignment="1">
      <alignment wrapText="1"/>
    </xf>
    <xf numFmtId="0" fontId="12" fillId="9" borderId="36" xfId="0" applyFont="1" applyFill="1" applyBorder="1" applyAlignment="1">
      <alignment horizontal="right" wrapText="1"/>
    </xf>
    <xf numFmtId="4" fontId="12" fillId="9" borderId="36" xfId="0" applyNumberFormat="1" applyFont="1" applyFill="1" applyBorder="1" applyAlignment="1">
      <alignment horizontal="right" wrapText="1"/>
    </xf>
    <xf numFmtId="165" fontId="12" fillId="9" borderId="36" xfId="1" applyNumberFormat="1" applyFont="1" applyFill="1" applyBorder="1" applyAlignment="1">
      <alignment horizontal="right" wrapText="1"/>
    </xf>
    <xf numFmtId="0" fontId="13" fillId="0" borderId="0" xfId="0" applyFont="1"/>
    <xf numFmtId="1" fontId="11" fillId="0" borderId="36" xfId="1" applyNumberFormat="1" applyFont="1" applyBorder="1" applyAlignment="1">
      <alignment horizontal="right" wrapText="1"/>
    </xf>
    <xf numFmtId="1" fontId="11" fillId="0" borderId="36" xfId="1" applyNumberFormat="1" applyFont="1" applyBorder="1" applyAlignment="1">
      <alignment wrapText="1"/>
    </xf>
    <xf numFmtId="1" fontId="11" fillId="0" borderId="36" xfId="0" applyNumberFormat="1" applyFont="1" applyBorder="1" applyAlignment="1">
      <alignment horizontal="right" wrapText="1"/>
    </xf>
    <xf numFmtId="165" fontId="11" fillId="8" borderId="36" xfId="0" applyNumberFormat="1" applyFont="1" applyFill="1" applyBorder="1" applyAlignment="1">
      <alignment horizontal="right" wrapText="1"/>
    </xf>
    <xf numFmtId="165" fontId="11" fillId="3" borderId="36" xfId="0" applyNumberFormat="1" applyFont="1" applyFill="1" applyBorder="1" applyAlignment="1">
      <alignment horizontal="right" wrapText="1"/>
    </xf>
    <xf numFmtId="0" fontId="11" fillId="0" borderId="36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center" wrapText="1"/>
    </xf>
    <xf numFmtId="49" fontId="11" fillId="0" borderId="0" xfId="0" applyNumberFormat="1" applyFont="1" applyAlignment="1">
      <alignment horizontal="right" wrapText="1"/>
    </xf>
    <xf numFmtId="49" fontId="11" fillId="0" borderId="37" xfId="0" applyNumberFormat="1" applyFont="1" applyBorder="1" applyAlignment="1">
      <alignment vertical="center" wrapText="1"/>
    </xf>
    <xf numFmtId="44" fontId="0" fillId="0" borderId="0" xfId="0" applyNumberFormat="1"/>
    <xf numFmtId="1" fontId="12" fillId="7" borderId="36" xfId="0" applyNumberFormat="1" applyFont="1" applyFill="1" applyBorder="1" applyAlignment="1">
      <alignment horizontal="right" wrapText="1"/>
    </xf>
    <xf numFmtId="1" fontId="12" fillId="0" borderId="36" xfId="1" applyNumberFormat="1" applyFont="1" applyBorder="1" applyAlignment="1">
      <alignment horizontal="right" wrapText="1"/>
    </xf>
    <xf numFmtId="0" fontId="12" fillId="0" borderId="36" xfId="0" applyFont="1" applyBorder="1" applyAlignment="1">
      <alignment horizontal="right" wrapText="1"/>
    </xf>
    <xf numFmtId="0" fontId="11" fillId="0" borderId="36" xfId="0" applyFont="1" applyBorder="1" applyAlignment="1">
      <alignment horizontal="left"/>
    </xf>
    <xf numFmtId="0" fontId="11" fillId="0" borderId="38" xfId="0" applyFont="1" applyBorder="1" applyAlignment="1">
      <alignment horizontal="left" wrapText="1"/>
    </xf>
    <xf numFmtId="0" fontId="2" fillId="0" borderId="0" xfId="0" applyFont="1"/>
    <xf numFmtId="49" fontId="11" fillId="0" borderId="0" xfId="0" applyNumberFormat="1" applyFont="1" applyAlignment="1">
      <alignment horizontal="left" vertical="center" wrapText="1"/>
    </xf>
    <xf numFmtId="0" fontId="14" fillId="9" borderId="39" xfId="0" applyFont="1" applyFill="1" applyBorder="1" applyAlignment="1">
      <alignment wrapText="1"/>
    </xf>
    <xf numFmtId="44" fontId="12" fillId="9" borderId="36" xfId="0" applyNumberFormat="1" applyFont="1" applyFill="1" applyBorder="1" applyAlignment="1">
      <alignment horizontal="right" wrapText="1"/>
    </xf>
    <xf numFmtId="1" fontId="12" fillId="7" borderId="36" xfId="1" applyNumberFormat="1" applyFont="1" applyFill="1" applyBorder="1" applyAlignment="1">
      <alignment horizontal="right" wrapText="1"/>
    </xf>
    <xf numFmtId="165" fontId="11" fillId="7" borderId="36" xfId="0" applyNumberFormat="1" applyFont="1" applyFill="1" applyBorder="1" applyAlignment="1">
      <alignment horizontal="right" wrapText="1"/>
    </xf>
    <xf numFmtId="165" fontId="12" fillId="7" borderId="7" xfId="0" applyNumberFormat="1" applyFont="1" applyFill="1" applyBorder="1" applyAlignment="1">
      <alignment horizontal="right" wrapText="1"/>
    </xf>
    <xf numFmtId="44" fontId="15" fillId="0" borderId="0" xfId="0" applyNumberFormat="1" applyFont="1" applyAlignment="1">
      <alignment horizontal="right" wrapText="1"/>
    </xf>
    <xf numFmtId="0" fontId="12" fillId="7" borderId="36" xfId="0" applyFont="1" applyFill="1" applyBorder="1" applyAlignment="1">
      <alignment horizontal="left" vertical="top" wrapText="1"/>
    </xf>
    <xf numFmtId="165" fontId="11" fillId="9" borderId="36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 wrapText="1"/>
    </xf>
    <xf numFmtId="44" fontId="11" fillId="0" borderId="0" xfId="0" applyNumberFormat="1" applyFont="1" applyAlignment="1">
      <alignment horizontal="right" wrapText="1"/>
    </xf>
    <xf numFmtId="2" fontId="11" fillId="0" borderId="0" xfId="1" applyNumberFormat="1" applyFont="1" applyAlignment="1">
      <alignment horizontal="right" wrapText="1"/>
    </xf>
    <xf numFmtId="2" fontId="11" fillId="0" borderId="0" xfId="1" applyNumberFormat="1" applyFont="1" applyAlignment="1">
      <alignment wrapText="1"/>
    </xf>
    <xf numFmtId="0" fontId="11" fillId="0" borderId="0" xfId="0" applyFont="1" applyAlignment="1">
      <alignment horizontal="right" wrapText="1"/>
    </xf>
    <xf numFmtId="44" fontId="11" fillId="2" borderId="0" xfId="0" applyNumberFormat="1" applyFont="1" applyFill="1" applyAlignment="1">
      <alignment horizontal="right" wrapText="1"/>
    </xf>
    <xf numFmtId="4" fontId="11" fillId="0" borderId="0" xfId="0" applyNumberFormat="1" applyFont="1" applyAlignment="1">
      <alignment horizontal="right" wrapText="1"/>
    </xf>
    <xf numFmtId="164" fontId="11" fillId="0" borderId="0" xfId="1" applyNumberFormat="1" applyFont="1" applyAlignment="1">
      <alignment horizontal="right" wrapText="1"/>
    </xf>
    <xf numFmtId="44" fontId="12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center"/>
    </xf>
    <xf numFmtId="43" fontId="16" fillId="0" borderId="0" xfId="1" applyFont="1"/>
    <xf numFmtId="43" fontId="17" fillId="0" borderId="0" xfId="1" applyFont="1"/>
    <xf numFmtId="0" fontId="16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0" fillId="0" borderId="0" xfId="0" applyFont="1" applyAlignment="1">
      <alignment horizontal="center"/>
    </xf>
    <xf numFmtId="164" fontId="21" fillId="0" borderId="0" xfId="1" applyNumberFormat="1" applyFont="1" applyAlignment="1">
      <alignment horizontal="center"/>
    </xf>
    <xf numFmtId="0" fontId="22" fillId="0" borderId="0" xfId="0" applyFont="1" applyAlignment="1">
      <alignment horizontal="center"/>
    </xf>
    <xf numFmtId="43" fontId="22" fillId="0" borderId="0" xfId="0" applyNumberFormat="1" applyFont="1" applyAlignment="1">
      <alignment horizontal="center"/>
    </xf>
    <xf numFmtId="44" fontId="11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center" wrapText="1"/>
    </xf>
    <xf numFmtId="166" fontId="19" fillId="0" borderId="0" xfId="1" applyNumberFormat="1" applyFont="1" applyAlignment="1">
      <alignment horizontal="center" wrapText="1"/>
    </xf>
    <xf numFmtId="43" fontId="0" fillId="0" borderId="0" xfId="0" applyNumberFormat="1" applyAlignment="1">
      <alignment horizontal="center"/>
    </xf>
    <xf numFmtId="0" fontId="18" fillId="0" borderId="0" xfId="0" applyFont="1"/>
    <xf numFmtId="0" fontId="0" fillId="2" borderId="0" xfId="0" applyFill="1"/>
    <xf numFmtId="0" fontId="20" fillId="0" borderId="0" xfId="0" applyFont="1"/>
    <xf numFmtId="164" fontId="23" fillId="0" borderId="0" xfId="1" applyNumberFormat="1" applyFont="1"/>
    <xf numFmtId="0" fontId="23" fillId="0" borderId="0" xfId="0" applyFont="1"/>
    <xf numFmtId="43" fontId="23" fillId="0" borderId="0" xfId="1" applyFont="1"/>
    <xf numFmtId="43" fontId="23" fillId="0" borderId="0" xfId="0" applyNumberFormat="1" applyFont="1"/>
    <xf numFmtId="0" fontId="2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1" fillId="0" borderId="0" xfId="1"/>
    <xf numFmtId="43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164" fontId="1" fillId="0" borderId="0" xfId="1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21A37-4108-4279-8B38-C1702889E585}">
  <dimension ref="A1:AA113"/>
  <sheetViews>
    <sheetView tabSelected="1" view="pageBreakPreview" zoomScale="96" zoomScaleNormal="112" zoomScaleSheetLayoutView="96" workbookViewId="0">
      <pane ySplit="7" topLeftCell="A8" activePane="bottomLeft" state="frozen"/>
      <selection pane="bottomLeft" activeCell="H14" sqref="H14"/>
    </sheetView>
  </sheetViews>
  <sheetFormatPr baseColWidth="10" defaultRowHeight="15" x14ac:dyDescent="0.25"/>
  <cols>
    <col min="1" max="1" width="17.5703125" style="201" customWidth="1"/>
    <col min="2" max="2" width="45.7109375" customWidth="1"/>
    <col min="3" max="3" width="8" customWidth="1"/>
    <col min="4" max="4" width="16.140625" customWidth="1"/>
    <col min="5" max="5" width="10.85546875" customWidth="1"/>
    <col min="6" max="6" width="10" customWidth="1"/>
    <col min="7" max="7" width="11.28515625" customWidth="1"/>
    <col min="8" max="8" width="9.42578125" customWidth="1"/>
    <col min="9" max="9" width="7.7109375" customWidth="1"/>
    <col min="10" max="10" width="15.140625" style="202" bestFit="1" customWidth="1"/>
    <col min="11" max="11" width="8.7109375" style="150" customWidth="1"/>
    <col min="12" max="12" width="16.28515625" style="214" customWidth="1"/>
    <col min="13" max="13" width="13.7109375" customWidth="1"/>
    <col min="14" max="14" width="13.85546875" customWidth="1"/>
    <col min="15" max="15" width="15.7109375" bestFit="1" customWidth="1"/>
    <col min="16" max="16" width="15.42578125" customWidth="1"/>
    <col min="17" max="17" width="13.85546875" bestFit="1" customWidth="1"/>
    <col min="18" max="18" width="14.85546875" bestFit="1" customWidth="1"/>
    <col min="19" max="19" width="15.7109375" bestFit="1" customWidth="1"/>
    <col min="20" max="20" width="13.5703125" bestFit="1" customWidth="1"/>
    <col min="21" max="21" width="13.85546875" bestFit="1" customWidth="1"/>
    <col min="22" max="22" width="15.7109375" bestFit="1" customWidth="1"/>
    <col min="23" max="23" width="13.5703125" bestFit="1" customWidth="1"/>
    <col min="24" max="24" width="13.85546875" bestFit="1" customWidth="1"/>
    <col min="25" max="25" width="13.5703125" bestFit="1" customWidth="1"/>
    <col min="27" max="27" width="14.140625" bestFit="1" customWidth="1"/>
    <col min="257" max="257" width="17.5703125" customWidth="1"/>
    <col min="258" max="258" width="45.7109375" customWidth="1"/>
    <col min="259" max="259" width="8" customWidth="1"/>
    <col min="260" max="260" width="16.140625" customWidth="1"/>
    <col min="261" max="261" width="10.85546875" customWidth="1"/>
    <col min="262" max="262" width="10" customWidth="1"/>
    <col min="263" max="263" width="11.28515625" customWidth="1"/>
    <col min="264" max="264" width="9.42578125" customWidth="1"/>
    <col min="265" max="265" width="7.7109375" customWidth="1"/>
    <col min="266" max="266" width="15.140625" bestFit="1" customWidth="1"/>
    <col min="267" max="267" width="8.7109375" customWidth="1"/>
    <col min="268" max="268" width="16.28515625" customWidth="1"/>
    <col min="269" max="269" width="13.7109375" customWidth="1"/>
    <col min="270" max="270" width="13.85546875" customWidth="1"/>
    <col min="271" max="271" width="15.7109375" bestFit="1" customWidth="1"/>
    <col min="272" max="272" width="15.42578125" customWidth="1"/>
    <col min="273" max="273" width="13.85546875" bestFit="1" customWidth="1"/>
    <col min="274" max="274" width="14.85546875" bestFit="1" customWidth="1"/>
    <col min="275" max="275" width="15.7109375" bestFit="1" customWidth="1"/>
    <col min="276" max="276" width="13.5703125" bestFit="1" customWidth="1"/>
    <col min="277" max="277" width="13.85546875" bestFit="1" customWidth="1"/>
    <col min="278" max="278" width="15.7109375" bestFit="1" customWidth="1"/>
    <col min="279" max="279" width="13.5703125" bestFit="1" customWidth="1"/>
    <col min="280" max="280" width="13.85546875" bestFit="1" customWidth="1"/>
    <col min="281" max="281" width="13.5703125" bestFit="1" customWidth="1"/>
    <col min="283" max="283" width="14.140625" bestFit="1" customWidth="1"/>
    <col min="513" max="513" width="17.5703125" customWidth="1"/>
    <col min="514" max="514" width="45.7109375" customWidth="1"/>
    <col min="515" max="515" width="8" customWidth="1"/>
    <col min="516" max="516" width="16.140625" customWidth="1"/>
    <col min="517" max="517" width="10.85546875" customWidth="1"/>
    <col min="518" max="518" width="10" customWidth="1"/>
    <col min="519" max="519" width="11.28515625" customWidth="1"/>
    <col min="520" max="520" width="9.42578125" customWidth="1"/>
    <col min="521" max="521" width="7.7109375" customWidth="1"/>
    <col min="522" max="522" width="15.140625" bestFit="1" customWidth="1"/>
    <col min="523" max="523" width="8.7109375" customWidth="1"/>
    <col min="524" max="524" width="16.28515625" customWidth="1"/>
    <col min="525" max="525" width="13.7109375" customWidth="1"/>
    <col min="526" max="526" width="13.85546875" customWidth="1"/>
    <col min="527" max="527" width="15.7109375" bestFit="1" customWidth="1"/>
    <col min="528" max="528" width="15.42578125" customWidth="1"/>
    <col min="529" max="529" width="13.85546875" bestFit="1" customWidth="1"/>
    <col min="530" max="530" width="14.85546875" bestFit="1" customWidth="1"/>
    <col min="531" max="531" width="15.7109375" bestFit="1" customWidth="1"/>
    <col min="532" max="532" width="13.5703125" bestFit="1" customWidth="1"/>
    <col min="533" max="533" width="13.85546875" bestFit="1" customWidth="1"/>
    <col min="534" max="534" width="15.7109375" bestFit="1" customWidth="1"/>
    <col min="535" max="535" width="13.5703125" bestFit="1" customWidth="1"/>
    <col min="536" max="536" width="13.85546875" bestFit="1" customWidth="1"/>
    <col min="537" max="537" width="13.5703125" bestFit="1" customWidth="1"/>
    <col min="539" max="539" width="14.140625" bestFit="1" customWidth="1"/>
    <col min="769" max="769" width="17.5703125" customWidth="1"/>
    <col min="770" max="770" width="45.7109375" customWidth="1"/>
    <col min="771" max="771" width="8" customWidth="1"/>
    <col min="772" max="772" width="16.140625" customWidth="1"/>
    <col min="773" max="773" width="10.85546875" customWidth="1"/>
    <col min="774" max="774" width="10" customWidth="1"/>
    <col min="775" max="775" width="11.28515625" customWidth="1"/>
    <col min="776" max="776" width="9.42578125" customWidth="1"/>
    <col min="777" max="777" width="7.7109375" customWidth="1"/>
    <col min="778" max="778" width="15.140625" bestFit="1" customWidth="1"/>
    <col min="779" max="779" width="8.7109375" customWidth="1"/>
    <col min="780" max="780" width="16.28515625" customWidth="1"/>
    <col min="781" max="781" width="13.7109375" customWidth="1"/>
    <col min="782" max="782" width="13.85546875" customWidth="1"/>
    <col min="783" max="783" width="15.7109375" bestFit="1" customWidth="1"/>
    <col min="784" max="784" width="15.42578125" customWidth="1"/>
    <col min="785" max="785" width="13.85546875" bestFit="1" customWidth="1"/>
    <col min="786" max="786" width="14.85546875" bestFit="1" customWidth="1"/>
    <col min="787" max="787" width="15.7109375" bestFit="1" customWidth="1"/>
    <col min="788" max="788" width="13.5703125" bestFit="1" customWidth="1"/>
    <col min="789" max="789" width="13.85546875" bestFit="1" customWidth="1"/>
    <col min="790" max="790" width="15.7109375" bestFit="1" customWidth="1"/>
    <col min="791" max="791" width="13.5703125" bestFit="1" customWidth="1"/>
    <col min="792" max="792" width="13.85546875" bestFit="1" customWidth="1"/>
    <col min="793" max="793" width="13.5703125" bestFit="1" customWidth="1"/>
    <col min="795" max="795" width="14.140625" bestFit="1" customWidth="1"/>
    <col min="1025" max="1025" width="17.5703125" customWidth="1"/>
    <col min="1026" max="1026" width="45.7109375" customWidth="1"/>
    <col min="1027" max="1027" width="8" customWidth="1"/>
    <col min="1028" max="1028" width="16.140625" customWidth="1"/>
    <col min="1029" max="1029" width="10.85546875" customWidth="1"/>
    <col min="1030" max="1030" width="10" customWidth="1"/>
    <col min="1031" max="1031" width="11.28515625" customWidth="1"/>
    <col min="1032" max="1032" width="9.42578125" customWidth="1"/>
    <col min="1033" max="1033" width="7.7109375" customWidth="1"/>
    <col min="1034" max="1034" width="15.140625" bestFit="1" customWidth="1"/>
    <col min="1035" max="1035" width="8.7109375" customWidth="1"/>
    <col min="1036" max="1036" width="16.28515625" customWidth="1"/>
    <col min="1037" max="1037" width="13.7109375" customWidth="1"/>
    <col min="1038" max="1038" width="13.85546875" customWidth="1"/>
    <col min="1039" max="1039" width="15.7109375" bestFit="1" customWidth="1"/>
    <col min="1040" max="1040" width="15.42578125" customWidth="1"/>
    <col min="1041" max="1041" width="13.85546875" bestFit="1" customWidth="1"/>
    <col min="1042" max="1042" width="14.85546875" bestFit="1" customWidth="1"/>
    <col min="1043" max="1043" width="15.7109375" bestFit="1" customWidth="1"/>
    <col min="1044" max="1044" width="13.5703125" bestFit="1" customWidth="1"/>
    <col min="1045" max="1045" width="13.85546875" bestFit="1" customWidth="1"/>
    <col min="1046" max="1046" width="15.7109375" bestFit="1" customWidth="1"/>
    <col min="1047" max="1047" width="13.5703125" bestFit="1" customWidth="1"/>
    <col min="1048" max="1048" width="13.85546875" bestFit="1" customWidth="1"/>
    <col min="1049" max="1049" width="13.5703125" bestFit="1" customWidth="1"/>
    <col min="1051" max="1051" width="14.140625" bestFit="1" customWidth="1"/>
    <col min="1281" max="1281" width="17.5703125" customWidth="1"/>
    <col min="1282" max="1282" width="45.7109375" customWidth="1"/>
    <col min="1283" max="1283" width="8" customWidth="1"/>
    <col min="1284" max="1284" width="16.140625" customWidth="1"/>
    <col min="1285" max="1285" width="10.85546875" customWidth="1"/>
    <col min="1286" max="1286" width="10" customWidth="1"/>
    <col min="1287" max="1287" width="11.28515625" customWidth="1"/>
    <col min="1288" max="1288" width="9.42578125" customWidth="1"/>
    <col min="1289" max="1289" width="7.7109375" customWidth="1"/>
    <col min="1290" max="1290" width="15.140625" bestFit="1" customWidth="1"/>
    <col min="1291" max="1291" width="8.7109375" customWidth="1"/>
    <col min="1292" max="1292" width="16.28515625" customWidth="1"/>
    <col min="1293" max="1293" width="13.7109375" customWidth="1"/>
    <col min="1294" max="1294" width="13.85546875" customWidth="1"/>
    <col min="1295" max="1295" width="15.7109375" bestFit="1" customWidth="1"/>
    <col min="1296" max="1296" width="15.42578125" customWidth="1"/>
    <col min="1297" max="1297" width="13.85546875" bestFit="1" customWidth="1"/>
    <col min="1298" max="1298" width="14.85546875" bestFit="1" customWidth="1"/>
    <col min="1299" max="1299" width="15.7109375" bestFit="1" customWidth="1"/>
    <col min="1300" max="1300" width="13.5703125" bestFit="1" customWidth="1"/>
    <col min="1301" max="1301" width="13.85546875" bestFit="1" customWidth="1"/>
    <col min="1302" max="1302" width="15.7109375" bestFit="1" customWidth="1"/>
    <col min="1303" max="1303" width="13.5703125" bestFit="1" customWidth="1"/>
    <col min="1304" max="1304" width="13.85546875" bestFit="1" customWidth="1"/>
    <col min="1305" max="1305" width="13.5703125" bestFit="1" customWidth="1"/>
    <col min="1307" max="1307" width="14.140625" bestFit="1" customWidth="1"/>
    <col min="1537" max="1537" width="17.5703125" customWidth="1"/>
    <col min="1538" max="1538" width="45.7109375" customWidth="1"/>
    <col min="1539" max="1539" width="8" customWidth="1"/>
    <col min="1540" max="1540" width="16.140625" customWidth="1"/>
    <col min="1541" max="1541" width="10.85546875" customWidth="1"/>
    <col min="1542" max="1542" width="10" customWidth="1"/>
    <col min="1543" max="1543" width="11.28515625" customWidth="1"/>
    <col min="1544" max="1544" width="9.42578125" customWidth="1"/>
    <col min="1545" max="1545" width="7.7109375" customWidth="1"/>
    <col min="1546" max="1546" width="15.140625" bestFit="1" customWidth="1"/>
    <col min="1547" max="1547" width="8.7109375" customWidth="1"/>
    <col min="1548" max="1548" width="16.28515625" customWidth="1"/>
    <col min="1549" max="1549" width="13.7109375" customWidth="1"/>
    <col min="1550" max="1550" width="13.85546875" customWidth="1"/>
    <col min="1551" max="1551" width="15.7109375" bestFit="1" customWidth="1"/>
    <col min="1552" max="1552" width="15.42578125" customWidth="1"/>
    <col min="1553" max="1553" width="13.85546875" bestFit="1" customWidth="1"/>
    <col min="1554" max="1554" width="14.85546875" bestFit="1" customWidth="1"/>
    <col min="1555" max="1555" width="15.7109375" bestFit="1" customWidth="1"/>
    <col min="1556" max="1556" width="13.5703125" bestFit="1" customWidth="1"/>
    <col min="1557" max="1557" width="13.85546875" bestFit="1" customWidth="1"/>
    <col min="1558" max="1558" width="15.7109375" bestFit="1" customWidth="1"/>
    <col min="1559" max="1559" width="13.5703125" bestFit="1" customWidth="1"/>
    <col min="1560" max="1560" width="13.85546875" bestFit="1" customWidth="1"/>
    <col min="1561" max="1561" width="13.5703125" bestFit="1" customWidth="1"/>
    <col min="1563" max="1563" width="14.140625" bestFit="1" customWidth="1"/>
    <col min="1793" max="1793" width="17.5703125" customWidth="1"/>
    <col min="1794" max="1794" width="45.7109375" customWidth="1"/>
    <col min="1795" max="1795" width="8" customWidth="1"/>
    <col min="1796" max="1796" width="16.140625" customWidth="1"/>
    <col min="1797" max="1797" width="10.85546875" customWidth="1"/>
    <col min="1798" max="1798" width="10" customWidth="1"/>
    <col min="1799" max="1799" width="11.28515625" customWidth="1"/>
    <col min="1800" max="1800" width="9.42578125" customWidth="1"/>
    <col min="1801" max="1801" width="7.7109375" customWidth="1"/>
    <col min="1802" max="1802" width="15.140625" bestFit="1" customWidth="1"/>
    <col min="1803" max="1803" width="8.7109375" customWidth="1"/>
    <col min="1804" max="1804" width="16.28515625" customWidth="1"/>
    <col min="1805" max="1805" width="13.7109375" customWidth="1"/>
    <col min="1806" max="1806" width="13.85546875" customWidth="1"/>
    <col min="1807" max="1807" width="15.7109375" bestFit="1" customWidth="1"/>
    <col min="1808" max="1808" width="15.42578125" customWidth="1"/>
    <col min="1809" max="1809" width="13.85546875" bestFit="1" customWidth="1"/>
    <col min="1810" max="1810" width="14.85546875" bestFit="1" customWidth="1"/>
    <col min="1811" max="1811" width="15.7109375" bestFit="1" customWidth="1"/>
    <col min="1812" max="1812" width="13.5703125" bestFit="1" customWidth="1"/>
    <col min="1813" max="1813" width="13.85546875" bestFit="1" customWidth="1"/>
    <col min="1814" max="1814" width="15.7109375" bestFit="1" customWidth="1"/>
    <col min="1815" max="1815" width="13.5703125" bestFit="1" customWidth="1"/>
    <col min="1816" max="1816" width="13.85546875" bestFit="1" customWidth="1"/>
    <col min="1817" max="1817" width="13.5703125" bestFit="1" customWidth="1"/>
    <col min="1819" max="1819" width="14.140625" bestFit="1" customWidth="1"/>
    <col min="2049" max="2049" width="17.5703125" customWidth="1"/>
    <col min="2050" max="2050" width="45.7109375" customWidth="1"/>
    <col min="2051" max="2051" width="8" customWidth="1"/>
    <col min="2052" max="2052" width="16.140625" customWidth="1"/>
    <col min="2053" max="2053" width="10.85546875" customWidth="1"/>
    <col min="2054" max="2054" width="10" customWidth="1"/>
    <col min="2055" max="2055" width="11.28515625" customWidth="1"/>
    <col min="2056" max="2056" width="9.42578125" customWidth="1"/>
    <col min="2057" max="2057" width="7.7109375" customWidth="1"/>
    <col min="2058" max="2058" width="15.140625" bestFit="1" customWidth="1"/>
    <col min="2059" max="2059" width="8.7109375" customWidth="1"/>
    <col min="2060" max="2060" width="16.28515625" customWidth="1"/>
    <col min="2061" max="2061" width="13.7109375" customWidth="1"/>
    <col min="2062" max="2062" width="13.85546875" customWidth="1"/>
    <col min="2063" max="2063" width="15.7109375" bestFit="1" customWidth="1"/>
    <col min="2064" max="2064" width="15.42578125" customWidth="1"/>
    <col min="2065" max="2065" width="13.85546875" bestFit="1" customWidth="1"/>
    <col min="2066" max="2066" width="14.85546875" bestFit="1" customWidth="1"/>
    <col min="2067" max="2067" width="15.7109375" bestFit="1" customWidth="1"/>
    <col min="2068" max="2068" width="13.5703125" bestFit="1" customWidth="1"/>
    <col min="2069" max="2069" width="13.85546875" bestFit="1" customWidth="1"/>
    <col min="2070" max="2070" width="15.7109375" bestFit="1" customWidth="1"/>
    <col min="2071" max="2071" width="13.5703125" bestFit="1" customWidth="1"/>
    <col min="2072" max="2072" width="13.85546875" bestFit="1" customWidth="1"/>
    <col min="2073" max="2073" width="13.5703125" bestFit="1" customWidth="1"/>
    <col min="2075" max="2075" width="14.140625" bestFit="1" customWidth="1"/>
    <col min="2305" max="2305" width="17.5703125" customWidth="1"/>
    <col min="2306" max="2306" width="45.7109375" customWidth="1"/>
    <col min="2307" max="2307" width="8" customWidth="1"/>
    <col min="2308" max="2308" width="16.140625" customWidth="1"/>
    <col min="2309" max="2309" width="10.85546875" customWidth="1"/>
    <col min="2310" max="2310" width="10" customWidth="1"/>
    <col min="2311" max="2311" width="11.28515625" customWidth="1"/>
    <col min="2312" max="2312" width="9.42578125" customWidth="1"/>
    <col min="2313" max="2313" width="7.7109375" customWidth="1"/>
    <col min="2314" max="2314" width="15.140625" bestFit="1" customWidth="1"/>
    <col min="2315" max="2315" width="8.7109375" customWidth="1"/>
    <col min="2316" max="2316" width="16.28515625" customWidth="1"/>
    <col min="2317" max="2317" width="13.7109375" customWidth="1"/>
    <col min="2318" max="2318" width="13.85546875" customWidth="1"/>
    <col min="2319" max="2319" width="15.7109375" bestFit="1" customWidth="1"/>
    <col min="2320" max="2320" width="15.42578125" customWidth="1"/>
    <col min="2321" max="2321" width="13.85546875" bestFit="1" customWidth="1"/>
    <col min="2322" max="2322" width="14.85546875" bestFit="1" customWidth="1"/>
    <col min="2323" max="2323" width="15.7109375" bestFit="1" customWidth="1"/>
    <col min="2324" max="2324" width="13.5703125" bestFit="1" customWidth="1"/>
    <col min="2325" max="2325" width="13.85546875" bestFit="1" customWidth="1"/>
    <col min="2326" max="2326" width="15.7109375" bestFit="1" customWidth="1"/>
    <col min="2327" max="2327" width="13.5703125" bestFit="1" customWidth="1"/>
    <col min="2328" max="2328" width="13.85546875" bestFit="1" customWidth="1"/>
    <col min="2329" max="2329" width="13.5703125" bestFit="1" customWidth="1"/>
    <col min="2331" max="2331" width="14.140625" bestFit="1" customWidth="1"/>
    <col min="2561" max="2561" width="17.5703125" customWidth="1"/>
    <col min="2562" max="2562" width="45.7109375" customWidth="1"/>
    <col min="2563" max="2563" width="8" customWidth="1"/>
    <col min="2564" max="2564" width="16.140625" customWidth="1"/>
    <col min="2565" max="2565" width="10.85546875" customWidth="1"/>
    <col min="2566" max="2566" width="10" customWidth="1"/>
    <col min="2567" max="2567" width="11.28515625" customWidth="1"/>
    <col min="2568" max="2568" width="9.42578125" customWidth="1"/>
    <col min="2569" max="2569" width="7.7109375" customWidth="1"/>
    <col min="2570" max="2570" width="15.140625" bestFit="1" customWidth="1"/>
    <col min="2571" max="2571" width="8.7109375" customWidth="1"/>
    <col min="2572" max="2572" width="16.28515625" customWidth="1"/>
    <col min="2573" max="2573" width="13.7109375" customWidth="1"/>
    <col min="2574" max="2574" width="13.85546875" customWidth="1"/>
    <col min="2575" max="2575" width="15.7109375" bestFit="1" customWidth="1"/>
    <col min="2576" max="2576" width="15.42578125" customWidth="1"/>
    <col min="2577" max="2577" width="13.85546875" bestFit="1" customWidth="1"/>
    <col min="2578" max="2578" width="14.85546875" bestFit="1" customWidth="1"/>
    <col min="2579" max="2579" width="15.7109375" bestFit="1" customWidth="1"/>
    <col min="2580" max="2580" width="13.5703125" bestFit="1" customWidth="1"/>
    <col min="2581" max="2581" width="13.85546875" bestFit="1" customWidth="1"/>
    <col min="2582" max="2582" width="15.7109375" bestFit="1" customWidth="1"/>
    <col min="2583" max="2583" width="13.5703125" bestFit="1" customWidth="1"/>
    <col min="2584" max="2584" width="13.85546875" bestFit="1" customWidth="1"/>
    <col min="2585" max="2585" width="13.5703125" bestFit="1" customWidth="1"/>
    <col min="2587" max="2587" width="14.140625" bestFit="1" customWidth="1"/>
    <col min="2817" max="2817" width="17.5703125" customWidth="1"/>
    <col min="2818" max="2818" width="45.7109375" customWidth="1"/>
    <col min="2819" max="2819" width="8" customWidth="1"/>
    <col min="2820" max="2820" width="16.140625" customWidth="1"/>
    <col min="2821" max="2821" width="10.85546875" customWidth="1"/>
    <col min="2822" max="2822" width="10" customWidth="1"/>
    <col min="2823" max="2823" width="11.28515625" customWidth="1"/>
    <col min="2824" max="2824" width="9.42578125" customWidth="1"/>
    <col min="2825" max="2825" width="7.7109375" customWidth="1"/>
    <col min="2826" max="2826" width="15.140625" bestFit="1" customWidth="1"/>
    <col min="2827" max="2827" width="8.7109375" customWidth="1"/>
    <col min="2828" max="2828" width="16.28515625" customWidth="1"/>
    <col min="2829" max="2829" width="13.7109375" customWidth="1"/>
    <col min="2830" max="2830" width="13.85546875" customWidth="1"/>
    <col min="2831" max="2831" width="15.7109375" bestFit="1" customWidth="1"/>
    <col min="2832" max="2832" width="15.42578125" customWidth="1"/>
    <col min="2833" max="2833" width="13.85546875" bestFit="1" customWidth="1"/>
    <col min="2834" max="2834" width="14.85546875" bestFit="1" customWidth="1"/>
    <col min="2835" max="2835" width="15.7109375" bestFit="1" customWidth="1"/>
    <col min="2836" max="2836" width="13.5703125" bestFit="1" customWidth="1"/>
    <col min="2837" max="2837" width="13.85546875" bestFit="1" customWidth="1"/>
    <col min="2838" max="2838" width="15.7109375" bestFit="1" customWidth="1"/>
    <col min="2839" max="2839" width="13.5703125" bestFit="1" customWidth="1"/>
    <col min="2840" max="2840" width="13.85546875" bestFit="1" customWidth="1"/>
    <col min="2841" max="2841" width="13.5703125" bestFit="1" customWidth="1"/>
    <col min="2843" max="2843" width="14.140625" bestFit="1" customWidth="1"/>
    <col min="3073" max="3073" width="17.5703125" customWidth="1"/>
    <col min="3074" max="3074" width="45.7109375" customWidth="1"/>
    <col min="3075" max="3075" width="8" customWidth="1"/>
    <col min="3076" max="3076" width="16.140625" customWidth="1"/>
    <col min="3077" max="3077" width="10.85546875" customWidth="1"/>
    <col min="3078" max="3078" width="10" customWidth="1"/>
    <col min="3079" max="3079" width="11.28515625" customWidth="1"/>
    <col min="3080" max="3080" width="9.42578125" customWidth="1"/>
    <col min="3081" max="3081" width="7.7109375" customWidth="1"/>
    <col min="3082" max="3082" width="15.140625" bestFit="1" customWidth="1"/>
    <col min="3083" max="3083" width="8.7109375" customWidth="1"/>
    <col min="3084" max="3084" width="16.28515625" customWidth="1"/>
    <col min="3085" max="3085" width="13.7109375" customWidth="1"/>
    <col min="3086" max="3086" width="13.85546875" customWidth="1"/>
    <col min="3087" max="3087" width="15.7109375" bestFit="1" customWidth="1"/>
    <col min="3088" max="3088" width="15.42578125" customWidth="1"/>
    <col min="3089" max="3089" width="13.85546875" bestFit="1" customWidth="1"/>
    <col min="3090" max="3090" width="14.85546875" bestFit="1" customWidth="1"/>
    <col min="3091" max="3091" width="15.7109375" bestFit="1" customWidth="1"/>
    <col min="3092" max="3092" width="13.5703125" bestFit="1" customWidth="1"/>
    <col min="3093" max="3093" width="13.85546875" bestFit="1" customWidth="1"/>
    <col min="3094" max="3094" width="15.7109375" bestFit="1" customWidth="1"/>
    <col min="3095" max="3095" width="13.5703125" bestFit="1" customWidth="1"/>
    <col min="3096" max="3096" width="13.85546875" bestFit="1" customWidth="1"/>
    <col min="3097" max="3097" width="13.5703125" bestFit="1" customWidth="1"/>
    <col min="3099" max="3099" width="14.140625" bestFit="1" customWidth="1"/>
    <col min="3329" max="3329" width="17.5703125" customWidth="1"/>
    <col min="3330" max="3330" width="45.7109375" customWidth="1"/>
    <col min="3331" max="3331" width="8" customWidth="1"/>
    <col min="3332" max="3332" width="16.140625" customWidth="1"/>
    <col min="3333" max="3333" width="10.85546875" customWidth="1"/>
    <col min="3334" max="3334" width="10" customWidth="1"/>
    <col min="3335" max="3335" width="11.28515625" customWidth="1"/>
    <col min="3336" max="3336" width="9.42578125" customWidth="1"/>
    <col min="3337" max="3337" width="7.7109375" customWidth="1"/>
    <col min="3338" max="3338" width="15.140625" bestFit="1" customWidth="1"/>
    <col min="3339" max="3339" width="8.7109375" customWidth="1"/>
    <col min="3340" max="3340" width="16.28515625" customWidth="1"/>
    <col min="3341" max="3341" width="13.7109375" customWidth="1"/>
    <col min="3342" max="3342" width="13.85546875" customWidth="1"/>
    <col min="3343" max="3343" width="15.7109375" bestFit="1" customWidth="1"/>
    <col min="3344" max="3344" width="15.42578125" customWidth="1"/>
    <col min="3345" max="3345" width="13.85546875" bestFit="1" customWidth="1"/>
    <col min="3346" max="3346" width="14.85546875" bestFit="1" customWidth="1"/>
    <col min="3347" max="3347" width="15.7109375" bestFit="1" customWidth="1"/>
    <col min="3348" max="3348" width="13.5703125" bestFit="1" customWidth="1"/>
    <col min="3349" max="3349" width="13.85546875" bestFit="1" customWidth="1"/>
    <col min="3350" max="3350" width="15.7109375" bestFit="1" customWidth="1"/>
    <col min="3351" max="3351" width="13.5703125" bestFit="1" customWidth="1"/>
    <col min="3352" max="3352" width="13.85546875" bestFit="1" customWidth="1"/>
    <col min="3353" max="3353" width="13.5703125" bestFit="1" customWidth="1"/>
    <col min="3355" max="3355" width="14.140625" bestFit="1" customWidth="1"/>
    <col min="3585" max="3585" width="17.5703125" customWidth="1"/>
    <col min="3586" max="3586" width="45.7109375" customWidth="1"/>
    <col min="3587" max="3587" width="8" customWidth="1"/>
    <col min="3588" max="3588" width="16.140625" customWidth="1"/>
    <col min="3589" max="3589" width="10.85546875" customWidth="1"/>
    <col min="3590" max="3590" width="10" customWidth="1"/>
    <col min="3591" max="3591" width="11.28515625" customWidth="1"/>
    <col min="3592" max="3592" width="9.42578125" customWidth="1"/>
    <col min="3593" max="3593" width="7.7109375" customWidth="1"/>
    <col min="3594" max="3594" width="15.140625" bestFit="1" customWidth="1"/>
    <col min="3595" max="3595" width="8.7109375" customWidth="1"/>
    <col min="3596" max="3596" width="16.28515625" customWidth="1"/>
    <col min="3597" max="3597" width="13.7109375" customWidth="1"/>
    <col min="3598" max="3598" width="13.85546875" customWidth="1"/>
    <col min="3599" max="3599" width="15.7109375" bestFit="1" customWidth="1"/>
    <col min="3600" max="3600" width="15.42578125" customWidth="1"/>
    <col min="3601" max="3601" width="13.85546875" bestFit="1" customWidth="1"/>
    <col min="3602" max="3602" width="14.85546875" bestFit="1" customWidth="1"/>
    <col min="3603" max="3603" width="15.7109375" bestFit="1" customWidth="1"/>
    <col min="3604" max="3604" width="13.5703125" bestFit="1" customWidth="1"/>
    <col min="3605" max="3605" width="13.85546875" bestFit="1" customWidth="1"/>
    <col min="3606" max="3606" width="15.7109375" bestFit="1" customWidth="1"/>
    <col min="3607" max="3607" width="13.5703125" bestFit="1" customWidth="1"/>
    <col min="3608" max="3608" width="13.85546875" bestFit="1" customWidth="1"/>
    <col min="3609" max="3609" width="13.5703125" bestFit="1" customWidth="1"/>
    <col min="3611" max="3611" width="14.140625" bestFit="1" customWidth="1"/>
    <col min="3841" max="3841" width="17.5703125" customWidth="1"/>
    <col min="3842" max="3842" width="45.7109375" customWidth="1"/>
    <col min="3843" max="3843" width="8" customWidth="1"/>
    <col min="3844" max="3844" width="16.140625" customWidth="1"/>
    <col min="3845" max="3845" width="10.85546875" customWidth="1"/>
    <col min="3846" max="3846" width="10" customWidth="1"/>
    <col min="3847" max="3847" width="11.28515625" customWidth="1"/>
    <col min="3848" max="3848" width="9.42578125" customWidth="1"/>
    <col min="3849" max="3849" width="7.7109375" customWidth="1"/>
    <col min="3850" max="3850" width="15.140625" bestFit="1" customWidth="1"/>
    <col min="3851" max="3851" width="8.7109375" customWidth="1"/>
    <col min="3852" max="3852" width="16.28515625" customWidth="1"/>
    <col min="3853" max="3853" width="13.7109375" customWidth="1"/>
    <col min="3854" max="3854" width="13.85546875" customWidth="1"/>
    <col min="3855" max="3855" width="15.7109375" bestFit="1" customWidth="1"/>
    <col min="3856" max="3856" width="15.42578125" customWidth="1"/>
    <col min="3857" max="3857" width="13.85546875" bestFit="1" customWidth="1"/>
    <col min="3858" max="3858" width="14.85546875" bestFit="1" customWidth="1"/>
    <col min="3859" max="3859" width="15.7109375" bestFit="1" customWidth="1"/>
    <col min="3860" max="3860" width="13.5703125" bestFit="1" customWidth="1"/>
    <col min="3861" max="3861" width="13.85546875" bestFit="1" customWidth="1"/>
    <col min="3862" max="3862" width="15.7109375" bestFit="1" customWidth="1"/>
    <col min="3863" max="3863" width="13.5703125" bestFit="1" customWidth="1"/>
    <col min="3864" max="3864" width="13.85546875" bestFit="1" customWidth="1"/>
    <col min="3865" max="3865" width="13.5703125" bestFit="1" customWidth="1"/>
    <col min="3867" max="3867" width="14.140625" bestFit="1" customWidth="1"/>
    <col min="4097" max="4097" width="17.5703125" customWidth="1"/>
    <col min="4098" max="4098" width="45.7109375" customWidth="1"/>
    <col min="4099" max="4099" width="8" customWidth="1"/>
    <col min="4100" max="4100" width="16.140625" customWidth="1"/>
    <col min="4101" max="4101" width="10.85546875" customWidth="1"/>
    <col min="4102" max="4102" width="10" customWidth="1"/>
    <col min="4103" max="4103" width="11.28515625" customWidth="1"/>
    <col min="4104" max="4104" width="9.42578125" customWidth="1"/>
    <col min="4105" max="4105" width="7.7109375" customWidth="1"/>
    <col min="4106" max="4106" width="15.140625" bestFit="1" customWidth="1"/>
    <col min="4107" max="4107" width="8.7109375" customWidth="1"/>
    <col min="4108" max="4108" width="16.28515625" customWidth="1"/>
    <col min="4109" max="4109" width="13.7109375" customWidth="1"/>
    <col min="4110" max="4110" width="13.85546875" customWidth="1"/>
    <col min="4111" max="4111" width="15.7109375" bestFit="1" customWidth="1"/>
    <col min="4112" max="4112" width="15.42578125" customWidth="1"/>
    <col min="4113" max="4113" width="13.85546875" bestFit="1" customWidth="1"/>
    <col min="4114" max="4114" width="14.85546875" bestFit="1" customWidth="1"/>
    <col min="4115" max="4115" width="15.7109375" bestFit="1" customWidth="1"/>
    <col min="4116" max="4116" width="13.5703125" bestFit="1" customWidth="1"/>
    <col min="4117" max="4117" width="13.85546875" bestFit="1" customWidth="1"/>
    <col min="4118" max="4118" width="15.7109375" bestFit="1" customWidth="1"/>
    <col min="4119" max="4119" width="13.5703125" bestFit="1" customWidth="1"/>
    <col min="4120" max="4120" width="13.85546875" bestFit="1" customWidth="1"/>
    <col min="4121" max="4121" width="13.5703125" bestFit="1" customWidth="1"/>
    <col min="4123" max="4123" width="14.140625" bestFit="1" customWidth="1"/>
    <col min="4353" max="4353" width="17.5703125" customWidth="1"/>
    <col min="4354" max="4354" width="45.7109375" customWidth="1"/>
    <col min="4355" max="4355" width="8" customWidth="1"/>
    <col min="4356" max="4356" width="16.140625" customWidth="1"/>
    <col min="4357" max="4357" width="10.85546875" customWidth="1"/>
    <col min="4358" max="4358" width="10" customWidth="1"/>
    <col min="4359" max="4359" width="11.28515625" customWidth="1"/>
    <col min="4360" max="4360" width="9.42578125" customWidth="1"/>
    <col min="4361" max="4361" width="7.7109375" customWidth="1"/>
    <col min="4362" max="4362" width="15.140625" bestFit="1" customWidth="1"/>
    <col min="4363" max="4363" width="8.7109375" customWidth="1"/>
    <col min="4364" max="4364" width="16.28515625" customWidth="1"/>
    <col min="4365" max="4365" width="13.7109375" customWidth="1"/>
    <col min="4366" max="4366" width="13.85546875" customWidth="1"/>
    <col min="4367" max="4367" width="15.7109375" bestFit="1" customWidth="1"/>
    <col min="4368" max="4368" width="15.42578125" customWidth="1"/>
    <col min="4369" max="4369" width="13.85546875" bestFit="1" customWidth="1"/>
    <col min="4370" max="4370" width="14.85546875" bestFit="1" customWidth="1"/>
    <col min="4371" max="4371" width="15.7109375" bestFit="1" customWidth="1"/>
    <col min="4372" max="4372" width="13.5703125" bestFit="1" customWidth="1"/>
    <col min="4373" max="4373" width="13.85546875" bestFit="1" customWidth="1"/>
    <col min="4374" max="4374" width="15.7109375" bestFit="1" customWidth="1"/>
    <col min="4375" max="4375" width="13.5703125" bestFit="1" customWidth="1"/>
    <col min="4376" max="4376" width="13.85546875" bestFit="1" customWidth="1"/>
    <col min="4377" max="4377" width="13.5703125" bestFit="1" customWidth="1"/>
    <col min="4379" max="4379" width="14.140625" bestFit="1" customWidth="1"/>
    <col min="4609" max="4609" width="17.5703125" customWidth="1"/>
    <col min="4610" max="4610" width="45.7109375" customWidth="1"/>
    <col min="4611" max="4611" width="8" customWidth="1"/>
    <col min="4612" max="4612" width="16.140625" customWidth="1"/>
    <col min="4613" max="4613" width="10.85546875" customWidth="1"/>
    <col min="4614" max="4614" width="10" customWidth="1"/>
    <col min="4615" max="4615" width="11.28515625" customWidth="1"/>
    <col min="4616" max="4616" width="9.42578125" customWidth="1"/>
    <col min="4617" max="4617" width="7.7109375" customWidth="1"/>
    <col min="4618" max="4618" width="15.140625" bestFit="1" customWidth="1"/>
    <col min="4619" max="4619" width="8.7109375" customWidth="1"/>
    <col min="4620" max="4620" width="16.28515625" customWidth="1"/>
    <col min="4621" max="4621" width="13.7109375" customWidth="1"/>
    <col min="4622" max="4622" width="13.85546875" customWidth="1"/>
    <col min="4623" max="4623" width="15.7109375" bestFit="1" customWidth="1"/>
    <col min="4624" max="4624" width="15.42578125" customWidth="1"/>
    <col min="4625" max="4625" width="13.85546875" bestFit="1" customWidth="1"/>
    <col min="4626" max="4626" width="14.85546875" bestFit="1" customWidth="1"/>
    <col min="4627" max="4627" width="15.7109375" bestFit="1" customWidth="1"/>
    <col min="4628" max="4628" width="13.5703125" bestFit="1" customWidth="1"/>
    <col min="4629" max="4629" width="13.85546875" bestFit="1" customWidth="1"/>
    <col min="4630" max="4630" width="15.7109375" bestFit="1" customWidth="1"/>
    <col min="4631" max="4631" width="13.5703125" bestFit="1" customWidth="1"/>
    <col min="4632" max="4632" width="13.85546875" bestFit="1" customWidth="1"/>
    <col min="4633" max="4633" width="13.5703125" bestFit="1" customWidth="1"/>
    <col min="4635" max="4635" width="14.140625" bestFit="1" customWidth="1"/>
    <col min="4865" max="4865" width="17.5703125" customWidth="1"/>
    <col min="4866" max="4866" width="45.7109375" customWidth="1"/>
    <col min="4867" max="4867" width="8" customWidth="1"/>
    <col min="4868" max="4868" width="16.140625" customWidth="1"/>
    <col min="4869" max="4869" width="10.85546875" customWidth="1"/>
    <col min="4870" max="4870" width="10" customWidth="1"/>
    <col min="4871" max="4871" width="11.28515625" customWidth="1"/>
    <col min="4872" max="4872" width="9.42578125" customWidth="1"/>
    <col min="4873" max="4873" width="7.7109375" customWidth="1"/>
    <col min="4874" max="4874" width="15.140625" bestFit="1" customWidth="1"/>
    <col min="4875" max="4875" width="8.7109375" customWidth="1"/>
    <col min="4876" max="4876" width="16.28515625" customWidth="1"/>
    <col min="4877" max="4877" width="13.7109375" customWidth="1"/>
    <col min="4878" max="4878" width="13.85546875" customWidth="1"/>
    <col min="4879" max="4879" width="15.7109375" bestFit="1" customWidth="1"/>
    <col min="4880" max="4880" width="15.42578125" customWidth="1"/>
    <col min="4881" max="4881" width="13.85546875" bestFit="1" customWidth="1"/>
    <col min="4882" max="4882" width="14.85546875" bestFit="1" customWidth="1"/>
    <col min="4883" max="4883" width="15.7109375" bestFit="1" customWidth="1"/>
    <col min="4884" max="4884" width="13.5703125" bestFit="1" customWidth="1"/>
    <col min="4885" max="4885" width="13.85546875" bestFit="1" customWidth="1"/>
    <col min="4886" max="4886" width="15.7109375" bestFit="1" customWidth="1"/>
    <col min="4887" max="4887" width="13.5703125" bestFit="1" customWidth="1"/>
    <col min="4888" max="4888" width="13.85546875" bestFit="1" customWidth="1"/>
    <col min="4889" max="4889" width="13.5703125" bestFit="1" customWidth="1"/>
    <col min="4891" max="4891" width="14.140625" bestFit="1" customWidth="1"/>
    <col min="5121" max="5121" width="17.5703125" customWidth="1"/>
    <col min="5122" max="5122" width="45.7109375" customWidth="1"/>
    <col min="5123" max="5123" width="8" customWidth="1"/>
    <col min="5124" max="5124" width="16.140625" customWidth="1"/>
    <col min="5125" max="5125" width="10.85546875" customWidth="1"/>
    <col min="5126" max="5126" width="10" customWidth="1"/>
    <col min="5127" max="5127" width="11.28515625" customWidth="1"/>
    <col min="5128" max="5128" width="9.42578125" customWidth="1"/>
    <col min="5129" max="5129" width="7.7109375" customWidth="1"/>
    <col min="5130" max="5130" width="15.140625" bestFit="1" customWidth="1"/>
    <col min="5131" max="5131" width="8.7109375" customWidth="1"/>
    <col min="5132" max="5132" width="16.28515625" customWidth="1"/>
    <col min="5133" max="5133" width="13.7109375" customWidth="1"/>
    <col min="5134" max="5134" width="13.85546875" customWidth="1"/>
    <col min="5135" max="5135" width="15.7109375" bestFit="1" customWidth="1"/>
    <col min="5136" max="5136" width="15.42578125" customWidth="1"/>
    <col min="5137" max="5137" width="13.85546875" bestFit="1" customWidth="1"/>
    <col min="5138" max="5138" width="14.85546875" bestFit="1" customWidth="1"/>
    <col min="5139" max="5139" width="15.7109375" bestFit="1" customWidth="1"/>
    <col min="5140" max="5140" width="13.5703125" bestFit="1" customWidth="1"/>
    <col min="5141" max="5141" width="13.85546875" bestFit="1" customWidth="1"/>
    <col min="5142" max="5142" width="15.7109375" bestFit="1" customWidth="1"/>
    <col min="5143" max="5143" width="13.5703125" bestFit="1" customWidth="1"/>
    <col min="5144" max="5144" width="13.85546875" bestFit="1" customWidth="1"/>
    <col min="5145" max="5145" width="13.5703125" bestFit="1" customWidth="1"/>
    <col min="5147" max="5147" width="14.140625" bestFit="1" customWidth="1"/>
    <col min="5377" max="5377" width="17.5703125" customWidth="1"/>
    <col min="5378" max="5378" width="45.7109375" customWidth="1"/>
    <col min="5379" max="5379" width="8" customWidth="1"/>
    <col min="5380" max="5380" width="16.140625" customWidth="1"/>
    <col min="5381" max="5381" width="10.85546875" customWidth="1"/>
    <col min="5382" max="5382" width="10" customWidth="1"/>
    <col min="5383" max="5383" width="11.28515625" customWidth="1"/>
    <col min="5384" max="5384" width="9.42578125" customWidth="1"/>
    <col min="5385" max="5385" width="7.7109375" customWidth="1"/>
    <col min="5386" max="5386" width="15.140625" bestFit="1" customWidth="1"/>
    <col min="5387" max="5387" width="8.7109375" customWidth="1"/>
    <col min="5388" max="5388" width="16.28515625" customWidth="1"/>
    <col min="5389" max="5389" width="13.7109375" customWidth="1"/>
    <col min="5390" max="5390" width="13.85546875" customWidth="1"/>
    <col min="5391" max="5391" width="15.7109375" bestFit="1" customWidth="1"/>
    <col min="5392" max="5392" width="15.42578125" customWidth="1"/>
    <col min="5393" max="5393" width="13.85546875" bestFit="1" customWidth="1"/>
    <col min="5394" max="5394" width="14.85546875" bestFit="1" customWidth="1"/>
    <col min="5395" max="5395" width="15.7109375" bestFit="1" customWidth="1"/>
    <col min="5396" max="5396" width="13.5703125" bestFit="1" customWidth="1"/>
    <col min="5397" max="5397" width="13.85546875" bestFit="1" customWidth="1"/>
    <col min="5398" max="5398" width="15.7109375" bestFit="1" customWidth="1"/>
    <col min="5399" max="5399" width="13.5703125" bestFit="1" customWidth="1"/>
    <col min="5400" max="5400" width="13.85546875" bestFit="1" customWidth="1"/>
    <col min="5401" max="5401" width="13.5703125" bestFit="1" customWidth="1"/>
    <col min="5403" max="5403" width="14.140625" bestFit="1" customWidth="1"/>
    <col min="5633" max="5633" width="17.5703125" customWidth="1"/>
    <col min="5634" max="5634" width="45.7109375" customWidth="1"/>
    <col min="5635" max="5635" width="8" customWidth="1"/>
    <col min="5636" max="5636" width="16.140625" customWidth="1"/>
    <col min="5637" max="5637" width="10.85546875" customWidth="1"/>
    <col min="5638" max="5638" width="10" customWidth="1"/>
    <col min="5639" max="5639" width="11.28515625" customWidth="1"/>
    <col min="5640" max="5640" width="9.42578125" customWidth="1"/>
    <col min="5641" max="5641" width="7.7109375" customWidth="1"/>
    <col min="5642" max="5642" width="15.140625" bestFit="1" customWidth="1"/>
    <col min="5643" max="5643" width="8.7109375" customWidth="1"/>
    <col min="5644" max="5644" width="16.28515625" customWidth="1"/>
    <col min="5645" max="5645" width="13.7109375" customWidth="1"/>
    <col min="5646" max="5646" width="13.85546875" customWidth="1"/>
    <col min="5647" max="5647" width="15.7109375" bestFit="1" customWidth="1"/>
    <col min="5648" max="5648" width="15.42578125" customWidth="1"/>
    <col min="5649" max="5649" width="13.85546875" bestFit="1" customWidth="1"/>
    <col min="5650" max="5650" width="14.85546875" bestFit="1" customWidth="1"/>
    <col min="5651" max="5651" width="15.7109375" bestFit="1" customWidth="1"/>
    <col min="5652" max="5652" width="13.5703125" bestFit="1" customWidth="1"/>
    <col min="5653" max="5653" width="13.85546875" bestFit="1" customWidth="1"/>
    <col min="5654" max="5654" width="15.7109375" bestFit="1" customWidth="1"/>
    <col min="5655" max="5655" width="13.5703125" bestFit="1" customWidth="1"/>
    <col min="5656" max="5656" width="13.85546875" bestFit="1" customWidth="1"/>
    <col min="5657" max="5657" width="13.5703125" bestFit="1" customWidth="1"/>
    <col min="5659" max="5659" width="14.140625" bestFit="1" customWidth="1"/>
    <col min="5889" max="5889" width="17.5703125" customWidth="1"/>
    <col min="5890" max="5890" width="45.7109375" customWidth="1"/>
    <col min="5891" max="5891" width="8" customWidth="1"/>
    <col min="5892" max="5892" width="16.140625" customWidth="1"/>
    <col min="5893" max="5893" width="10.85546875" customWidth="1"/>
    <col min="5894" max="5894" width="10" customWidth="1"/>
    <col min="5895" max="5895" width="11.28515625" customWidth="1"/>
    <col min="5896" max="5896" width="9.42578125" customWidth="1"/>
    <col min="5897" max="5897" width="7.7109375" customWidth="1"/>
    <col min="5898" max="5898" width="15.140625" bestFit="1" customWidth="1"/>
    <col min="5899" max="5899" width="8.7109375" customWidth="1"/>
    <col min="5900" max="5900" width="16.28515625" customWidth="1"/>
    <col min="5901" max="5901" width="13.7109375" customWidth="1"/>
    <col min="5902" max="5902" width="13.85546875" customWidth="1"/>
    <col min="5903" max="5903" width="15.7109375" bestFit="1" customWidth="1"/>
    <col min="5904" max="5904" width="15.42578125" customWidth="1"/>
    <col min="5905" max="5905" width="13.85546875" bestFit="1" customWidth="1"/>
    <col min="5906" max="5906" width="14.85546875" bestFit="1" customWidth="1"/>
    <col min="5907" max="5907" width="15.7109375" bestFit="1" customWidth="1"/>
    <col min="5908" max="5908" width="13.5703125" bestFit="1" customWidth="1"/>
    <col min="5909" max="5909" width="13.85546875" bestFit="1" customWidth="1"/>
    <col min="5910" max="5910" width="15.7109375" bestFit="1" customWidth="1"/>
    <col min="5911" max="5911" width="13.5703125" bestFit="1" customWidth="1"/>
    <col min="5912" max="5912" width="13.85546875" bestFit="1" customWidth="1"/>
    <col min="5913" max="5913" width="13.5703125" bestFit="1" customWidth="1"/>
    <col min="5915" max="5915" width="14.140625" bestFit="1" customWidth="1"/>
    <col min="6145" max="6145" width="17.5703125" customWidth="1"/>
    <col min="6146" max="6146" width="45.7109375" customWidth="1"/>
    <col min="6147" max="6147" width="8" customWidth="1"/>
    <col min="6148" max="6148" width="16.140625" customWidth="1"/>
    <col min="6149" max="6149" width="10.85546875" customWidth="1"/>
    <col min="6150" max="6150" width="10" customWidth="1"/>
    <col min="6151" max="6151" width="11.28515625" customWidth="1"/>
    <col min="6152" max="6152" width="9.42578125" customWidth="1"/>
    <col min="6153" max="6153" width="7.7109375" customWidth="1"/>
    <col min="6154" max="6154" width="15.140625" bestFit="1" customWidth="1"/>
    <col min="6155" max="6155" width="8.7109375" customWidth="1"/>
    <col min="6156" max="6156" width="16.28515625" customWidth="1"/>
    <col min="6157" max="6157" width="13.7109375" customWidth="1"/>
    <col min="6158" max="6158" width="13.85546875" customWidth="1"/>
    <col min="6159" max="6159" width="15.7109375" bestFit="1" customWidth="1"/>
    <col min="6160" max="6160" width="15.42578125" customWidth="1"/>
    <col min="6161" max="6161" width="13.85546875" bestFit="1" customWidth="1"/>
    <col min="6162" max="6162" width="14.85546875" bestFit="1" customWidth="1"/>
    <col min="6163" max="6163" width="15.7109375" bestFit="1" customWidth="1"/>
    <col min="6164" max="6164" width="13.5703125" bestFit="1" customWidth="1"/>
    <col min="6165" max="6165" width="13.85546875" bestFit="1" customWidth="1"/>
    <col min="6166" max="6166" width="15.7109375" bestFit="1" customWidth="1"/>
    <col min="6167" max="6167" width="13.5703125" bestFit="1" customWidth="1"/>
    <col min="6168" max="6168" width="13.85546875" bestFit="1" customWidth="1"/>
    <col min="6169" max="6169" width="13.5703125" bestFit="1" customWidth="1"/>
    <col min="6171" max="6171" width="14.140625" bestFit="1" customWidth="1"/>
    <col min="6401" max="6401" width="17.5703125" customWidth="1"/>
    <col min="6402" max="6402" width="45.7109375" customWidth="1"/>
    <col min="6403" max="6403" width="8" customWidth="1"/>
    <col min="6404" max="6404" width="16.140625" customWidth="1"/>
    <col min="6405" max="6405" width="10.85546875" customWidth="1"/>
    <col min="6406" max="6406" width="10" customWidth="1"/>
    <col min="6407" max="6407" width="11.28515625" customWidth="1"/>
    <col min="6408" max="6408" width="9.42578125" customWidth="1"/>
    <col min="6409" max="6409" width="7.7109375" customWidth="1"/>
    <col min="6410" max="6410" width="15.140625" bestFit="1" customWidth="1"/>
    <col min="6411" max="6411" width="8.7109375" customWidth="1"/>
    <col min="6412" max="6412" width="16.28515625" customWidth="1"/>
    <col min="6413" max="6413" width="13.7109375" customWidth="1"/>
    <col min="6414" max="6414" width="13.85546875" customWidth="1"/>
    <col min="6415" max="6415" width="15.7109375" bestFit="1" customWidth="1"/>
    <col min="6416" max="6416" width="15.42578125" customWidth="1"/>
    <col min="6417" max="6417" width="13.85546875" bestFit="1" customWidth="1"/>
    <col min="6418" max="6418" width="14.85546875" bestFit="1" customWidth="1"/>
    <col min="6419" max="6419" width="15.7109375" bestFit="1" customWidth="1"/>
    <col min="6420" max="6420" width="13.5703125" bestFit="1" customWidth="1"/>
    <col min="6421" max="6421" width="13.85546875" bestFit="1" customWidth="1"/>
    <col min="6422" max="6422" width="15.7109375" bestFit="1" customWidth="1"/>
    <col min="6423" max="6423" width="13.5703125" bestFit="1" customWidth="1"/>
    <col min="6424" max="6424" width="13.85546875" bestFit="1" customWidth="1"/>
    <col min="6425" max="6425" width="13.5703125" bestFit="1" customWidth="1"/>
    <col min="6427" max="6427" width="14.140625" bestFit="1" customWidth="1"/>
    <col min="6657" max="6657" width="17.5703125" customWidth="1"/>
    <col min="6658" max="6658" width="45.7109375" customWidth="1"/>
    <col min="6659" max="6659" width="8" customWidth="1"/>
    <col min="6660" max="6660" width="16.140625" customWidth="1"/>
    <col min="6661" max="6661" width="10.85546875" customWidth="1"/>
    <col min="6662" max="6662" width="10" customWidth="1"/>
    <col min="6663" max="6663" width="11.28515625" customWidth="1"/>
    <col min="6664" max="6664" width="9.42578125" customWidth="1"/>
    <col min="6665" max="6665" width="7.7109375" customWidth="1"/>
    <col min="6666" max="6666" width="15.140625" bestFit="1" customWidth="1"/>
    <col min="6667" max="6667" width="8.7109375" customWidth="1"/>
    <col min="6668" max="6668" width="16.28515625" customWidth="1"/>
    <col min="6669" max="6669" width="13.7109375" customWidth="1"/>
    <col min="6670" max="6670" width="13.85546875" customWidth="1"/>
    <col min="6671" max="6671" width="15.7109375" bestFit="1" customWidth="1"/>
    <col min="6672" max="6672" width="15.42578125" customWidth="1"/>
    <col min="6673" max="6673" width="13.85546875" bestFit="1" customWidth="1"/>
    <col min="6674" max="6674" width="14.85546875" bestFit="1" customWidth="1"/>
    <col min="6675" max="6675" width="15.7109375" bestFit="1" customWidth="1"/>
    <col min="6676" max="6676" width="13.5703125" bestFit="1" customWidth="1"/>
    <col min="6677" max="6677" width="13.85546875" bestFit="1" customWidth="1"/>
    <col min="6678" max="6678" width="15.7109375" bestFit="1" customWidth="1"/>
    <col min="6679" max="6679" width="13.5703125" bestFit="1" customWidth="1"/>
    <col min="6680" max="6680" width="13.85546875" bestFit="1" customWidth="1"/>
    <col min="6681" max="6681" width="13.5703125" bestFit="1" customWidth="1"/>
    <col min="6683" max="6683" width="14.140625" bestFit="1" customWidth="1"/>
    <col min="6913" max="6913" width="17.5703125" customWidth="1"/>
    <col min="6914" max="6914" width="45.7109375" customWidth="1"/>
    <col min="6915" max="6915" width="8" customWidth="1"/>
    <col min="6916" max="6916" width="16.140625" customWidth="1"/>
    <col min="6917" max="6917" width="10.85546875" customWidth="1"/>
    <col min="6918" max="6918" width="10" customWidth="1"/>
    <col min="6919" max="6919" width="11.28515625" customWidth="1"/>
    <col min="6920" max="6920" width="9.42578125" customWidth="1"/>
    <col min="6921" max="6921" width="7.7109375" customWidth="1"/>
    <col min="6922" max="6922" width="15.140625" bestFit="1" customWidth="1"/>
    <col min="6923" max="6923" width="8.7109375" customWidth="1"/>
    <col min="6924" max="6924" width="16.28515625" customWidth="1"/>
    <col min="6925" max="6925" width="13.7109375" customWidth="1"/>
    <col min="6926" max="6926" width="13.85546875" customWidth="1"/>
    <col min="6927" max="6927" width="15.7109375" bestFit="1" customWidth="1"/>
    <col min="6928" max="6928" width="15.42578125" customWidth="1"/>
    <col min="6929" max="6929" width="13.85546875" bestFit="1" customWidth="1"/>
    <col min="6930" max="6930" width="14.85546875" bestFit="1" customWidth="1"/>
    <col min="6931" max="6931" width="15.7109375" bestFit="1" customWidth="1"/>
    <col min="6932" max="6932" width="13.5703125" bestFit="1" customWidth="1"/>
    <col min="6933" max="6933" width="13.85546875" bestFit="1" customWidth="1"/>
    <col min="6934" max="6934" width="15.7109375" bestFit="1" customWidth="1"/>
    <col min="6935" max="6935" width="13.5703125" bestFit="1" customWidth="1"/>
    <col min="6936" max="6936" width="13.85546875" bestFit="1" customWidth="1"/>
    <col min="6937" max="6937" width="13.5703125" bestFit="1" customWidth="1"/>
    <col min="6939" max="6939" width="14.140625" bestFit="1" customWidth="1"/>
    <col min="7169" max="7169" width="17.5703125" customWidth="1"/>
    <col min="7170" max="7170" width="45.7109375" customWidth="1"/>
    <col min="7171" max="7171" width="8" customWidth="1"/>
    <col min="7172" max="7172" width="16.140625" customWidth="1"/>
    <col min="7173" max="7173" width="10.85546875" customWidth="1"/>
    <col min="7174" max="7174" width="10" customWidth="1"/>
    <col min="7175" max="7175" width="11.28515625" customWidth="1"/>
    <col min="7176" max="7176" width="9.42578125" customWidth="1"/>
    <col min="7177" max="7177" width="7.7109375" customWidth="1"/>
    <col min="7178" max="7178" width="15.140625" bestFit="1" customWidth="1"/>
    <col min="7179" max="7179" width="8.7109375" customWidth="1"/>
    <col min="7180" max="7180" width="16.28515625" customWidth="1"/>
    <col min="7181" max="7181" width="13.7109375" customWidth="1"/>
    <col min="7182" max="7182" width="13.85546875" customWidth="1"/>
    <col min="7183" max="7183" width="15.7109375" bestFit="1" customWidth="1"/>
    <col min="7184" max="7184" width="15.42578125" customWidth="1"/>
    <col min="7185" max="7185" width="13.85546875" bestFit="1" customWidth="1"/>
    <col min="7186" max="7186" width="14.85546875" bestFit="1" customWidth="1"/>
    <col min="7187" max="7187" width="15.7109375" bestFit="1" customWidth="1"/>
    <col min="7188" max="7188" width="13.5703125" bestFit="1" customWidth="1"/>
    <col min="7189" max="7189" width="13.85546875" bestFit="1" customWidth="1"/>
    <col min="7190" max="7190" width="15.7109375" bestFit="1" customWidth="1"/>
    <col min="7191" max="7191" width="13.5703125" bestFit="1" customWidth="1"/>
    <col min="7192" max="7192" width="13.85546875" bestFit="1" customWidth="1"/>
    <col min="7193" max="7193" width="13.5703125" bestFit="1" customWidth="1"/>
    <col min="7195" max="7195" width="14.140625" bestFit="1" customWidth="1"/>
    <col min="7425" max="7425" width="17.5703125" customWidth="1"/>
    <col min="7426" max="7426" width="45.7109375" customWidth="1"/>
    <col min="7427" max="7427" width="8" customWidth="1"/>
    <col min="7428" max="7428" width="16.140625" customWidth="1"/>
    <col min="7429" max="7429" width="10.85546875" customWidth="1"/>
    <col min="7430" max="7430" width="10" customWidth="1"/>
    <col min="7431" max="7431" width="11.28515625" customWidth="1"/>
    <col min="7432" max="7432" width="9.42578125" customWidth="1"/>
    <col min="7433" max="7433" width="7.7109375" customWidth="1"/>
    <col min="7434" max="7434" width="15.140625" bestFit="1" customWidth="1"/>
    <col min="7435" max="7435" width="8.7109375" customWidth="1"/>
    <col min="7436" max="7436" width="16.28515625" customWidth="1"/>
    <col min="7437" max="7437" width="13.7109375" customWidth="1"/>
    <col min="7438" max="7438" width="13.85546875" customWidth="1"/>
    <col min="7439" max="7439" width="15.7109375" bestFit="1" customWidth="1"/>
    <col min="7440" max="7440" width="15.42578125" customWidth="1"/>
    <col min="7441" max="7441" width="13.85546875" bestFit="1" customWidth="1"/>
    <col min="7442" max="7442" width="14.85546875" bestFit="1" customWidth="1"/>
    <col min="7443" max="7443" width="15.7109375" bestFit="1" customWidth="1"/>
    <col min="7444" max="7444" width="13.5703125" bestFit="1" customWidth="1"/>
    <col min="7445" max="7445" width="13.85546875" bestFit="1" customWidth="1"/>
    <col min="7446" max="7446" width="15.7109375" bestFit="1" customWidth="1"/>
    <col min="7447" max="7447" width="13.5703125" bestFit="1" customWidth="1"/>
    <col min="7448" max="7448" width="13.85546875" bestFit="1" customWidth="1"/>
    <col min="7449" max="7449" width="13.5703125" bestFit="1" customWidth="1"/>
    <col min="7451" max="7451" width="14.140625" bestFit="1" customWidth="1"/>
    <col min="7681" max="7681" width="17.5703125" customWidth="1"/>
    <col min="7682" max="7682" width="45.7109375" customWidth="1"/>
    <col min="7683" max="7683" width="8" customWidth="1"/>
    <col min="7684" max="7684" width="16.140625" customWidth="1"/>
    <col min="7685" max="7685" width="10.85546875" customWidth="1"/>
    <col min="7686" max="7686" width="10" customWidth="1"/>
    <col min="7687" max="7687" width="11.28515625" customWidth="1"/>
    <col min="7688" max="7688" width="9.42578125" customWidth="1"/>
    <col min="7689" max="7689" width="7.7109375" customWidth="1"/>
    <col min="7690" max="7690" width="15.140625" bestFit="1" customWidth="1"/>
    <col min="7691" max="7691" width="8.7109375" customWidth="1"/>
    <col min="7692" max="7692" width="16.28515625" customWidth="1"/>
    <col min="7693" max="7693" width="13.7109375" customWidth="1"/>
    <col min="7694" max="7694" width="13.85546875" customWidth="1"/>
    <col min="7695" max="7695" width="15.7109375" bestFit="1" customWidth="1"/>
    <col min="7696" max="7696" width="15.42578125" customWidth="1"/>
    <col min="7697" max="7697" width="13.85546875" bestFit="1" customWidth="1"/>
    <col min="7698" max="7698" width="14.85546875" bestFit="1" customWidth="1"/>
    <col min="7699" max="7699" width="15.7109375" bestFit="1" customWidth="1"/>
    <col min="7700" max="7700" width="13.5703125" bestFit="1" customWidth="1"/>
    <col min="7701" max="7701" width="13.85546875" bestFit="1" customWidth="1"/>
    <col min="7702" max="7702" width="15.7109375" bestFit="1" customWidth="1"/>
    <col min="7703" max="7703" width="13.5703125" bestFit="1" customWidth="1"/>
    <col min="7704" max="7704" width="13.85546875" bestFit="1" customWidth="1"/>
    <col min="7705" max="7705" width="13.5703125" bestFit="1" customWidth="1"/>
    <col min="7707" max="7707" width="14.140625" bestFit="1" customWidth="1"/>
    <col min="7937" max="7937" width="17.5703125" customWidth="1"/>
    <col min="7938" max="7938" width="45.7109375" customWidth="1"/>
    <col min="7939" max="7939" width="8" customWidth="1"/>
    <col min="7940" max="7940" width="16.140625" customWidth="1"/>
    <col min="7941" max="7941" width="10.85546875" customWidth="1"/>
    <col min="7942" max="7942" width="10" customWidth="1"/>
    <col min="7943" max="7943" width="11.28515625" customWidth="1"/>
    <col min="7944" max="7944" width="9.42578125" customWidth="1"/>
    <col min="7945" max="7945" width="7.7109375" customWidth="1"/>
    <col min="7946" max="7946" width="15.140625" bestFit="1" customWidth="1"/>
    <col min="7947" max="7947" width="8.7109375" customWidth="1"/>
    <col min="7948" max="7948" width="16.28515625" customWidth="1"/>
    <col min="7949" max="7949" width="13.7109375" customWidth="1"/>
    <col min="7950" max="7950" width="13.85546875" customWidth="1"/>
    <col min="7951" max="7951" width="15.7109375" bestFit="1" customWidth="1"/>
    <col min="7952" max="7952" width="15.42578125" customWidth="1"/>
    <col min="7953" max="7953" width="13.85546875" bestFit="1" customWidth="1"/>
    <col min="7954" max="7954" width="14.85546875" bestFit="1" customWidth="1"/>
    <col min="7955" max="7955" width="15.7109375" bestFit="1" customWidth="1"/>
    <col min="7956" max="7956" width="13.5703125" bestFit="1" customWidth="1"/>
    <col min="7957" max="7957" width="13.85546875" bestFit="1" customWidth="1"/>
    <col min="7958" max="7958" width="15.7109375" bestFit="1" customWidth="1"/>
    <col min="7959" max="7959" width="13.5703125" bestFit="1" customWidth="1"/>
    <col min="7960" max="7960" width="13.85546875" bestFit="1" customWidth="1"/>
    <col min="7961" max="7961" width="13.5703125" bestFit="1" customWidth="1"/>
    <col min="7963" max="7963" width="14.140625" bestFit="1" customWidth="1"/>
    <col min="8193" max="8193" width="17.5703125" customWidth="1"/>
    <col min="8194" max="8194" width="45.7109375" customWidth="1"/>
    <col min="8195" max="8195" width="8" customWidth="1"/>
    <col min="8196" max="8196" width="16.140625" customWidth="1"/>
    <col min="8197" max="8197" width="10.85546875" customWidth="1"/>
    <col min="8198" max="8198" width="10" customWidth="1"/>
    <col min="8199" max="8199" width="11.28515625" customWidth="1"/>
    <col min="8200" max="8200" width="9.42578125" customWidth="1"/>
    <col min="8201" max="8201" width="7.7109375" customWidth="1"/>
    <col min="8202" max="8202" width="15.140625" bestFit="1" customWidth="1"/>
    <col min="8203" max="8203" width="8.7109375" customWidth="1"/>
    <col min="8204" max="8204" width="16.28515625" customWidth="1"/>
    <col min="8205" max="8205" width="13.7109375" customWidth="1"/>
    <col min="8206" max="8206" width="13.85546875" customWidth="1"/>
    <col min="8207" max="8207" width="15.7109375" bestFit="1" customWidth="1"/>
    <col min="8208" max="8208" width="15.42578125" customWidth="1"/>
    <col min="8209" max="8209" width="13.85546875" bestFit="1" customWidth="1"/>
    <col min="8210" max="8210" width="14.85546875" bestFit="1" customWidth="1"/>
    <col min="8211" max="8211" width="15.7109375" bestFit="1" customWidth="1"/>
    <col min="8212" max="8212" width="13.5703125" bestFit="1" customWidth="1"/>
    <col min="8213" max="8213" width="13.85546875" bestFit="1" customWidth="1"/>
    <col min="8214" max="8214" width="15.7109375" bestFit="1" customWidth="1"/>
    <col min="8215" max="8215" width="13.5703125" bestFit="1" customWidth="1"/>
    <col min="8216" max="8216" width="13.85546875" bestFit="1" customWidth="1"/>
    <col min="8217" max="8217" width="13.5703125" bestFit="1" customWidth="1"/>
    <col min="8219" max="8219" width="14.140625" bestFit="1" customWidth="1"/>
    <col min="8449" max="8449" width="17.5703125" customWidth="1"/>
    <col min="8450" max="8450" width="45.7109375" customWidth="1"/>
    <col min="8451" max="8451" width="8" customWidth="1"/>
    <col min="8452" max="8452" width="16.140625" customWidth="1"/>
    <col min="8453" max="8453" width="10.85546875" customWidth="1"/>
    <col min="8454" max="8454" width="10" customWidth="1"/>
    <col min="8455" max="8455" width="11.28515625" customWidth="1"/>
    <col min="8456" max="8456" width="9.42578125" customWidth="1"/>
    <col min="8457" max="8457" width="7.7109375" customWidth="1"/>
    <col min="8458" max="8458" width="15.140625" bestFit="1" customWidth="1"/>
    <col min="8459" max="8459" width="8.7109375" customWidth="1"/>
    <col min="8460" max="8460" width="16.28515625" customWidth="1"/>
    <col min="8461" max="8461" width="13.7109375" customWidth="1"/>
    <col min="8462" max="8462" width="13.85546875" customWidth="1"/>
    <col min="8463" max="8463" width="15.7109375" bestFit="1" customWidth="1"/>
    <col min="8464" max="8464" width="15.42578125" customWidth="1"/>
    <col min="8465" max="8465" width="13.85546875" bestFit="1" customWidth="1"/>
    <col min="8466" max="8466" width="14.85546875" bestFit="1" customWidth="1"/>
    <col min="8467" max="8467" width="15.7109375" bestFit="1" customWidth="1"/>
    <col min="8468" max="8468" width="13.5703125" bestFit="1" customWidth="1"/>
    <col min="8469" max="8469" width="13.85546875" bestFit="1" customWidth="1"/>
    <col min="8470" max="8470" width="15.7109375" bestFit="1" customWidth="1"/>
    <col min="8471" max="8471" width="13.5703125" bestFit="1" customWidth="1"/>
    <col min="8472" max="8472" width="13.85546875" bestFit="1" customWidth="1"/>
    <col min="8473" max="8473" width="13.5703125" bestFit="1" customWidth="1"/>
    <col min="8475" max="8475" width="14.140625" bestFit="1" customWidth="1"/>
    <col min="8705" max="8705" width="17.5703125" customWidth="1"/>
    <col min="8706" max="8706" width="45.7109375" customWidth="1"/>
    <col min="8707" max="8707" width="8" customWidth="1"/>
    <col min="8708" max="8708" width="16.140625" customWidth="1"/>
    <col min="8709" max="8709" width="10.85546875" customWidth="1"/>
    <col min="8710" max="8710" width="10" customWidth="1"/>
    <col min="8711" max="8711" width="11.28515625" customWidth="1"/>
    <col min="8712" max="8712" width="9.42578125" customWidth="1"/>
    <col min="8713" max="8713" width="7.7109375" customWidth="1"/>
    <col min="8714" max="8714" width="15.140625" bestFit="1" customWidth="1"/>
    <col min="8715" max="8715" width="8.7109375" customWidth="1"/>
    <col min="8716" max="8716" width="16.28515625" customWidth="1"/>
    <col min="8717" max="8717" width="13.7109375" customWidth="1"/>
    <col min="8718" max="8718" width="13.85546875" customWidth="1"/>
    <col min="8719" max="8719" width="15.7109375" bestFit="1" customWidth="1"/>
    <col min="8720" max="8720" width="15.42578125" customWidth="1"/>
    <col min="8721" max="8721" width="13.85546875" bestFit="1" customWidth="1"/>
    <col min="8722" max="8722" width="14.85546875" bestFit="1" customWidth="1"/>
    <col min="8723" max="8723" width="15.7109375" bestFit="1" customWidth="1"/>
    <col min="8724" max="8724" width="13.5703125" bestFit="1" customWidth="1"/>
    <col min="8725" max="8725" width="13.85546875" bestFit="1" customWidth="1"/>
    <col min="8726" max="8726" width="15.7109375" bestFit="1" customWidth="1"/>
    <col min="8727" max="8727" width="13.5703125" bestFit="1" customWidth="1"/>
    <col min="8728" max="8728" width="13.85546875" bestFit="1" customWidth="1"/>
    <col min="8729" max="8729" width="13.5703125" bestFit="1" customWidth="1"/>
    <col min="8731" max="8731" width="14.140625" bestFit="1" customWidth="1"/>
    <col min="8961" max="8961" width="17.5703125" customWidth="1"/>
    <col min="8962" max="8962" width="45.7109375" customWidth="1"/>
    <col min="8963" max="8963" width="8" customWidth="1"/>
    <col min="8964" max="8964" width="16.140625" customWidth="1"/>
    <col min="8965" max="8965" width="10.85546875" customWidth="1"/>
    <col min="8966" max="8966" width="10" customWidth="1"/>
    <col min="8967" max="8967" width="11.28515625" customWidth="1"/>
    <col min="8968" max="8968" width="9.42578125" customWidth="1"/>
    <col min="8969" max="8969" width="7.7109375" customWidth="1"/>
    <col min="8970" max="8970" width="15.140625" bestFit="1" customWidth="1"/>
    <col min="8971" max="8971" width="8.7109375" customWidth="1"/>
    <col min="8972" max="8972" width="16.28515625" customWidth="1"/>
    <col min="8973" max="8973" width="13.7109375" customWidth="1"/>
    <col min="8974" max="8974" width="13.85546875" customWidth="1"/>
    <col min="8975" max="8975" width="15.7109375" bestFit="1" customWidth="1"/>
    <col min="8976" max="8976" width="15.42578125" customWidth="1"/>
    <col min="8977" max="8977" width="13.85546875" bestFit="1" customWidth="1"/>
    <col min="8978" max="8978" width="14.85546875" bestFit="1" customWidth="1"/>
    <col min="8979" max="8979" width="15.7109375" bestFit="1" customWidth="1"/>
    <col min="8980" max="8980" width="13.5703125" bestFit="1" customWidth="1"/>
    <col min="8981" max="8981" width="13.85546875" bestFit="1" customWidth="1"/>
    <col min="8982" max="8982" width="15.7109375" bestFit="1" customWidth="1"/>
    <col min="8983" max="8983" width="13.5703125" bestFit="1" customWidth="1"/>
    <col min="8984" max="8984" width="13.85546875" bestFit="1" customWidth="1"/>
    <col min="8985" max="8985" width="13.5703125" bestFit="1" customWidth="1"/>
    <col min="8987" max="8987" width="14.140625" bestFit="1" customWidth="1"/>
    <col min="9217" max="9217" width="17.5703125" customWidth="1"/>
    <col min="9218" max="9218" width="45.7109375" customWidth="1"/>
    <col min="9219" max="9219" width="8" customWidth="1"/>
    <col min="9220" max="9220" width="16.140625" customWidth="1"/>
    <col min="9221" max="9221" width="10.85546875" customWidth="1"/>
    <col min="9222" max="9222" width="10" customWidth="1"/>
    <col min="9223" max="9223" width="11.28515625" customWidth="1"/>
    <col min="9224" max="9224" width="9.42578125" customWidth="1"/>
    <col min="9225" max="9225" width="7.7109375" customWidth="1"/>
    <col min="9226" max="9226" width="15.140625" bestFit="1" customWidth="1"/>
    <col min="9227" max="9227" width="8.7109375" customWidth="1"/>
    <col min="9228" max="9228" width="16.28515625" customWidth="1"/>
    <col min="9229" max="9229" width="13.7109375" customWidth="1"/>
    <col min="9230" max="9230" width="13.85546875" customWidth="1"/>
    <col min="9231" max="9231" width="15.7109375" bestFit="1" customWidth="1"/>
    <col min="9232" max="9232" width="15.42578125" customWidth="1"/>
    <col min="9233" max="9233" width="13.85546875" bestFit="1" customWidth="1"/>
    <col min="9234" max="9234" width="14.85546875" bestFit="1" customWidth="1"/>
    <col min="9235" max="9235" width="15.7109375" bestFit="1" customWidth="1"/>
    <col min="9236" max="9236" width="13.5703125" bestFit="1" customWidth="1"/>
    <col min="9237" max="9237" width="13.85546875" bestFit="1" customWidth="1"/>
    <col min="9238" max="9238" width="15.7109375" bestFit="1" customWidth="1"/>
    <col min="9239" max="9239" width="13.5703125" bestFit="1" customWidth="1"/>
    <col min="9240" max="9240" width="13.85546875" bestFit="1" customWidth="1"/>
    <col min="9241" max="9241" width="13.5703125" bestFit="1" customWidth="1"/>
    <col min="9243" max="9243" width="14.140625" bestFit="1" customWidth="1"/>
    <col min="9473" max="9473" width="17.5703125" customWidth="1"/>
    <col min="9474" max="9474" width="45.7109375" customWidth="1"/>
    <col min="9475" max="9475" width="8" customWidth="1"/>
    <col min="9476" max="9476" width="16.140625" customWidth="1"/>
    <col min="9477" max="9477" width="10.85546875" customWidth="1"/>
    <col min="9478" max="9478" width="10" customWidth="1"/>
    <col min="9479" max="9479" width="11.28515625" customWidth="1"/>
    <col min="9480" max="9480" width="9.42578125" customWidth="1"/>
    <col min="9481" max="9481" width="7.7109375" customWidth="1"/>
    <col min="9482" max="9482" width="15.140625" bestFit="1" customWidth="1"/>
    <col min="9483" max="9483" width="8.7109375" customWidth="1"/>
    <col min="9484" max="9484" width="16.28515625" customWidth="1"/>
    <col min="9485" max="9485" width="13.7109375" customWidth="1"/>
    <col min="9486" max="9486" width="13.85546875" customWidth="1"/>
    <col min="9487" max="9487" width="15.7109375" bestFit="1" customWidth="1"/>
    <col min="9488" max="9488" width="15.42578125" customWidth="1"/>
    <col min="9489" max="9489" width="13.85546875" bestFit="1" customWidth="1"/>
    <col min="9490" max="9490" width="14.85546875" bestFit="1" customWidth="1"/>
    <col min="9491" max="9491" width="15.7109375" bestFit="1" customWidth="1"/>
    <col min="9492" max="9492" width="13.5703125" bestFit="1" customWidth="1"/>
    <col min="9493" max="9493" width="13.85546875" bestFit="1" customWidth="1"/>
    <col min="9494" max="9494" width="15.7109375" bestFit="1" customWidth="1"/>
    <col min="9495" max="9495" width="13.5703125" bestFit="1" customWidth="1"/>
    <col min="9496" max="9496" width="13.85546875" bestFit="1" customWidth="1"/>
    <col min="9497" max="9497" width="13.5703125" bestFit="1" customWidth="1"/>
    <col min="9499" max="9499" width="14.140625" bestFit="1" customWidth="1"/>
    <col min="9729" max="9729" width="17.5703125" customWidth="1"/>
    <col min="9730" max="9730" width="45.7109375" customWidth="1"/>
    <col min="9731" max="9731" width="8" customWidth="1"/>
    <col min="9732" max="9732" width="16.140625" customWidth="1"/>
    <col min="9733" max="9733" width="10.85546875" customWidth="1"/>
    <col min="9734" max="9734" width="10" customWidth="1"/>
    <col min="9735" max="9735" width="11.28515625" customWidth="1"/>
    <col min="9736" max="9736" width="9.42578125" customWidth="1"/>
    <col min="9737" max="9737" width="7.7109375" customWidth="1"/>
    <col min="9738" max="9738" width="15.140625" bestFit="1" customWidth="1"/>
    <col min="9739" max="9739" width="8.7109375" customWidth="1"/>
    <col min="9740" max="9740" width="16.28515625" customWidth="1"/>
    <col min="9741" max="9741" width="13.7109375" customWidth="1"/>
    <col min="9742" max="9742" width="13.85546875" customWidth="1"/>
    <col min="9743" max="9743" width="15.7109375" bestFit="1" customWidth="1"/>
    <col min="9744" max="9744" width="15.42578125" customWidth="1"/>
    <col min="9745" max="9745" width="13.85546875" bestFit="1" customWidth="1"/>
    <col min="9746" max="9746" width="14.85546875" bestFit="1" customWidth="1"/>
    <col min="9747" max="9747" width="15.7109375" bestFit="1" customWidth="1"/>
    <col min="9748" max="9748" width="13.5703125" bestFit="1" customWidth="1"/>
    <col min="9749" max="9749" width="13.85546875" bestFit="1" customWidth="1"/>
    <col min="9750" max="9750" width="15.7109375" bestFit="1" customWidth="1"/>
    <col min="9751" max="9751" width="13.5703125" bestFit="1" customWidth="1"/>
    <col min="9752" max="9752" width="13.85546875" bestFit="1" customWidth="1"/>
    <col min="9753" max="9753" width="13.5703125" bestFit="1" customWidth="1"/>
    <col min="9755" max="9755" width="14.140625" bestFit="1" customWidth="1"/>
    <col min="9985" max="9985" width="17.5703125" customWidth="1"/>
    <col min="9986" max="9986" width="45.7109375" customWidth="1"/>
    <col min="9987" max="9987" width="8" customWidth="1"/>
    <col min="9988" max="9988" width="16.140625" customWidth="1"/>
    <col min="9989" max="9989" width="10.85546875" customWidth="1"/>
    <col min="9990" max="9990" width="10" customWidth="1"/>
    <col min="9991" max="9991" width="11.28515625" customWidth="1"/>
    <col min="9992" max="9992" width="9.42578125" customWidth="1"/>
    <col min="9993" max="9993" width="7.7109375" customWidth="1"/>
    <col min="9994" max="9994" width="15.140625" bestFit="1" customWidth="1"/>
    <col min="9995" max="9995" width="8.7109375" customWidth="1"/>
    <col min="9996" max="9996" width="16.28515625" customWidth="1"/>
    <col min="9997" max="9997" width="13.7109375" customWidth="1"/>
    <col min="9998" max="9998" width="13.85546875" customWidth="1"/>
    <col min="9999" max="9999" width="15.7109375" bestFit="1" customWidth="1"/>
    <col min="10000" max="10000" width="15.42578125" customWidth="1"/>
    <col min="10001" max="10001" width="13.85546875" bestFit="1" customWidth="1"/>
    <col min="10002" max="10002" width="14.85546875" bestFit="1" customWidth="1"/>
    <col min="10003" max="10003" width="15.7109375" bestFit="1" customWidth="1"/>
    <col min="10004" max="10004" width="13.5703125" bestFit="1" customWidth="1"/>
    <col min="10005" max="10005" width="13.85546875" bestFit="1" customWidth="1"/>
    <col min="10006" max="10006" width="15.7109375" bestFit="1" customWidth="1"/>
    <col min="10007" max="10007" width="13.5703125" bestFit="1" customWidth="1"/>
    <col min="10008" max="10008" width="13.85546875" bestFit="1" customWidth="1"/>
    <col min="10009" max="10009" width="13.5703125" bestFit="1" customWidth="1"/>
    <col min="10011" max="10011" width="14.140625" bestFit="1" customWidth="1"/>
    <col min="10241" max="10241" width="17.5703125" customWidth="1"/>
    <col min="10242" max="10242" width="45.7109375" customWidth="1"/>
    <col min="10243" max="10243" width="8" customWidth="1"/>
    <col min="10244" max="10244" width="16.140625" customWidth="1"/>
    <col min="10245" max="10245" width="10.85546875" customWidth="1"/>
    <col min="10246" max="10246" width="10" customWidth="1"/>
    <col min="10247" max="10247" width="11.28515625" customWidth="1"/>
    <col min="10248" max="10248" width="9.42578125" customWidth="1"/>
    <col min="10249" max="10249" width="7.7109375" customWidth="1"/>
    <col min="10250" max="10250" width="15.140625" bestFit="1" customWidth="1"/>
    <col min="10251" max="10251" width="8.7109375" customWidth="1"/>
    <col min="10252" max="10252" width="16.28515625" customWidth="1"/>
    <col min="10253" max="10253" width="13.7109375" customWidth="1"/>
    <col min="10254" max="10254" width="13.85546875" customWidth="1"/>
    <col min="10255" max="10255" width="15.7109375" bestFit="1" customWidth="1"/>
    <col min="10256" max="10256" width="15.42578125" customWidth="1"/>
    <col min="10257" max="10257" width="13.85546875" bestFit="1" customWidth="1"/>
    <col min="10258" max="10258" width="14.85546875" bestFit="1" customWidth="1"/>
    <col min="10259" max="10259" width="15.7109375" bestFit="1" customWidth="1"/>
    <col min="10260" max="10260" width="13.5703125" bestFit="1" customWidth="1"/>
    <col min="10261" max="10261" width="13.85546875" bestFit="1" customWidth="1"/>
    <col min="10262" max="10262" width="15.7109375" bestFit="1" customWidth="1"/>
    <col min="10263" max="10263" width="13.5703125" bestFit="1" customWidth="1"/>
    <col min="10264" max="10264" width="13.85546875" bestFit="1" customWidth="1"/>
    <col min="10265" max="10265" width="13.5703125" bestFit="1" customWidth="1"/>
    <col min="10267" max="10267" width="14.140625" bestFit="1" customWidth="1"/>
    <col min="10497" max="10497" width="17.5703125" customWidth="1"/>
    <col min="10498" max="10498" width="45.7109375" customWidth="1"/>
    <col min="10499" max="10499" width="8" customWidth="1"/>
    <col min="10500" max="10500" width="16.140625" customWidth="1"/>
    <col min="10501" max="10501" width="10.85546875" customWidth="1"/>
    <col min="10502" max="10502" width="10" customWidth="1"/>
    <col min="10503" max="10503" width="11.28515625" customWidth="1"/>
    <col min="10504" max="10504" width="9.42578125" customWidth="1"/>
    <col min="10505" max="10505" width="7.7109375" customWidth="1"/>
    <col min="10506" max="10506" width="15.140625" bestFit="1" customWidth="1"/>
    <col min="10507" max="10507" width="8.7109375" customWidth="1"/>
    <col min="10508" max="10508" width="16.28515625" customWidth="1"/>
    <col min="10509" max="10509" width="13.7109375" customWidth="1"/>
    <col min="10510" max="10510" width="13.85546875" customWidth="1"/>
    <col min="10511" max="10511" width="15.7109375" bestFit="1" customWidth="1"/>
    <col min="10512" max="10512" width="15.42578125" customWidth="1"/>
    <col min="10513" max="10513" width="13.85546875" bestFit="1" customWidth="1"/>
    <col min="10514" max="10514" width="14.85546875" bestFit="1" customWidth="1"/>
    <col min="10515" max="10515" width="15.7109375" bestFit="1" customWidth="1"/>
    <col min="10516" max="10516" width="13.5703125" bestFit="1" customWidth="1"/>
    <col min="10517" max="10517" width="13.85546875" bestFit="1" customWidth="1"/>
    <col min="10518" max="10518" width="15.7109375" bestFit="1" customWidth="1"/>
    <col min="10519" max="10519" width="13.5703125" bestFit="1" customWidth="1"/>
    <col min="10520" max="10520" width="13.85546875" bestFit="1" customWidth="1"/>
    <col min="10521" max="10521" width="13.5703125" bestFit="1" customWidth="1"/>
    <col min="10523" max="10523" width="14.140625" bestFit="1" customWidth="1"/>
    <col min="10753" max="10753" width="17.5703125" customWidth="1"/>
    <col min="10754" max="10754" width="45.7109375" customWidth="1"/>
    <col min="10755" max="10755" width="8" customWidth="1"/>
    <col min="10756" max="10756" width="16.140625" customWidth="1"/>
    <col min="10757" max="10757" width="10.85546875" customWidth="1"/>
    <col min="10758" max="10758" width="10" customWidth="1"/>
    <col min="10759" max="10759" width="11.28515625" customWidth="1"/>
    <col min="10760" max="10760" width="9.42578125" customWidth="1"/>
    <col min="10761" max="10761" width="7.7109375" customWidth="1"/>
    <col min="10762" max="10762" width="15.140625" bestFit="1" customWidth="1"/>
    <col min="10763" max="10763" width="8.7109375" customWidth="1"/>
    <col min="10764" max="10764" width="16.28515625" customWidth="1"/>
    <col min="10765" max="10765" width="13.7109375" customWidth="1"/>
    <col min="10766" max="10766" width="13.85546875" customWidth="1"/>
    <col min="10767" max="10767" width="15.7109375" bestFit="1" customWidth="1"/>
    <col min="10768" max="10768" width="15.42578125" customWidth="1"/>
    <col min="10769" max="10769" width="13.85546875" bestFit="1" customWidth="1"/>
    <col min="10770" max="10770" width="14.85546875" bestFit="1" customWidth="1"/>
    <col min="10771" max="10771" width="15.7109375" bestFit="1" customWidth="1"/>
    <col min="10772" max="10772" width="13.5703125" bestFit="1" customWidth="1"/>
    <col min="10773" max="10773" width="13.85546875" bestFit="1" customWidth="1"/>
    <col min="10774" max="10774" width="15.7109375" bestFit="1" customWidth="1"/>
    <col min="10775" max="10775" width="13.5703125" bestFit="1" customWidth="1"/>
    <col min="10776" max="10776" width="13.85546875" bestFit="1" customWidth="1"/>
    <col min="10777" max="10777" width="13.5703125" bestFit="1" customWidth="1"/>
    <col min="10779" max="10779" width="14.140625" bestFit="1" customWidth="1"/>
    <col min="11009" max="11009" width="17.5703125" customWidth="1"/>
    <col min="11010" max="11010" width="45.7109375" customWidth="1"/>
    <col min="11011" max="11011" width="8" customWidth="1"/>
    <col min="11012" max="11012" width="16.140625" customWidth="1"/>
    <col min="11013" max="11013" width="10.85546875" customWidth="1"/>
    <col min="11014" max="11014" width="10" customWidth="1"/>
    <col min="11015" max="11015" width="11.28515625" customWidth="1"/>
    <col min="11016" max="11016" width="9.42578125" customWidth="1"/>
    <col min="11017" max="11017" width="7.7109375" customWidth="1"/>
    <col min="11018" max="11018" width="15.140625" bestFit="1" customWidth="1"/>
    <col min="11019" max="11019" width="8.7109375" customWidth="1"/>
    <col min="11020" max="11020" width="16.28515625" customWidth="1"/>
    <col min="11021" max="11021" width="13.7109375" customWidth="1"/>
    <col min="11022" max="11022" width="13.85546875" customWidth="1"/>
    <col min="11023" max="11023" width="15.7109375" bestFit="1" customWidth="1"/>
    <col min="11024" max="11024" width="15.42578125" customWidth="1"/>
    <col min="11025" max="11025" width="13.85546875" bestFit="1" customWidth="1"/>
    <col min="11026" max="11026" width="14.85546875" bestFit="1" customWidth="1"/>
    <col min="11027" max="11027" width="15.7109375" bestFit="1" customWidth="1"/>
    <col min="11028" max="11028" width="13.5703125" bestFit="1" customWidth="1"/>
    <col min="11029" max="11029" width="13.85546875" bestFit="1" customWidth="1"/>
    <col min="11030" max="11030" width="15.7109375" bestFit="1" customWidth="1"/>
    <col min="11031" max="11031" width="13.5703125" bestFit="1" customWidth="1"/>
    <col min="11032" max="11032" width="13.85546875" bestFit="1" customWidth="1"/>
    <col min="11033" max="11033" width="13.5703125" bestFit="1" customWidth="1"/>
    <col min="11035" max="11035" width="14.140625" bestFit="1" customWidth="1"/>
    <col min="11265" max="11265" width="17.5703125" customWidth="1"/>
    <col min="11266" max="11266" width="45.7109375" customWidth="1"/>
    <col min="11267" max="11267" width="8" customWidth="1"/>
    <col min="11268" max="11268" width="16.140625" customWidth="1"/>
    <col min="11269" max="11269" width="10.85546875" customWidth="1"/>
    <col min="11270" max="11270" width="10" customWidth="1"/>
    <col min="11271" max="11271" width="11.28515625" customWidth="1"/>
    <col min="11272" max="11272" width="9.42578125" customWidth="1"/>
    <col min="11273" max="11273" width="7.7109375" customWidth="1"/>
    <col min="11274" max="11274" width="15.140625" bestFit="1" customWidth="1"/>
    <col min="11275" max="11275" width="8.7109375" customWidth="1"/>
    <col min="11276" max="11276" width="16.28515625" customWidth="1"/>
    <col min="11277" max="11277" width="13.7109375" customWidth="1"/>
    <col min="11278" max="11278" width="13.85546875" customWidth="1"/>
    <col min="11279" max="11279" width="15.7109375" bestFit="1" customWidth="1"/>
    <col min="11280" max="11280" width="15.42578125" customWidth="1"/>
    <col min="11281" max="11281" width="13.85546875" bestFit="1" customWidth="1"/>
    <col min="11282" max="11282" width="14.85546875" bestFit="1" customWidth="1"/>
    <col min="11283" max="11283" width="15.7109375" bestFit="1" customWidth="1"/>
    <col min="11284" max="11284" width="13.5703125" bestFit="1" customWidth="1"/>
    <col min="11285" max="11285" width="13.85546875" bestFit="1" customWidth="1"/>
    <col min="11286" max="11286" width="15.7109375" bestFit="1" customWidth="1"/>
    <col min="11287" max="11287" width="13.5703125" bestFit="1" customWidth="1"/>
    <col min="11288" max="11288" width="13.85546875" bestFit="1" customWidth="1"/>
    <col min="11289" max="11289" width="13.5703125" bestFit="1" customWidth="1"/>
    <col min="11291" max="11291" width="14.140625" bestFit="1" customWidth="1"/>
    <col min="11521" max="11521" width="17.5703125" customWidth="1"/>
    <col min="11522" max="11522" width="45.7109375" customWidth="1"/>
    <col min="11523" max="11523" width="8" customWidth="1"/>
    <col min="11524" max="11524" width="16.140625" customWidth="1"/>
    <col min="11525" max="11525" width="10.85546875" customWidth="1"/>
    <col min="11526" max="11526" width="10" customWidth="1"/>
    <col min="11527" max="11527" width="11.28515625" customWidth="1"/>
    <col min="11528" max="11528" width="9.42578125" customWidth="1"/>
    <col min="11529" max="11529" width="7.7109375" customWidth="1"/>
    <col min="11530" max="11530" width="15.140625" bestFit="1" customWidth="1"/>
    <col min="11531" max="11531" width="8.7109375" customWidth="1"/>
    <col min="11532" max="11532" width="16.28515625" customWidth="1"/>
    <col min="11533" max="11533" width="13.7109375" customWidth="1"/>
    <col min="11534" max="11534" width="13.85546875" customWidth="1"/>
    <col min="11535" max="11535" width="15.7109375" bestFit="1" customWidth="1"/>
    <col min="11536" max="11536" width="15.42578125" customWidth="1"/>
    <col min="11537" max="11537" width="13.85546875" bestFit="1" customWidth="1"/>
    <col min="11538" max="11538" width="14.85546875" bestFit="1" customWidth="1"/>
    <col min="11539" max="11539" width="15.7109375" bestFit="1" customWidth="1"/>
    <col min="11540" max="11540" width="13.5703125" bestFit="1" customWidth="1"/>
    <col min="11541" max="11541" width="13.85546875" bestFit="1" customWidth="1"/>
    <col min="11542" max="11542" width="15.7109375" bestFit="1" customWidth="1"/>
    <col min="11543" max="11543" width="13.5703125" bestFit="1" customWidth="1"/>
    <col min="11544" max="11544" width="13.85546875" bestFit="1" customWidth="1"/>
    <col min="11545" max="11545" width="13.5703125" bestFit="1" customWidth="1"/>
    <col min="11547" max="11547" width="14.140625" bestFit="1" customWidth="1"/>
    <col min="11777" max="11777" width="17.5703125" customWidth="1"/>
    <col min="11778" max="11778" width="45.7109375" customWidth="1"/>
    <col min="11779" max="11779" width="8" customWidth="1"/>
    <col min="11780" max="11780" width="16.140625" customWidth="1"/>
    <col min="11781" max="11781" width="10.85546875" customWidth="1"/>
    <col min="11782" max="11782" width="10" customWidth="1"/>
    <col min="11783" max="11783" width="11.28515625" customWidth="1"/>
    <col min="11784" max="11784" width="9.42578125" customWidth="1"/>
    <col min="11785" max="11785" width="7.7109375" customWidth="1"/>
    <col min="11786" max="11786" width="15.140625" bestFit="1" customWidth="1"/>
    <col min="11787" max="11787" width="8.7109375" customWidth="1"/>
    <col min="11788" max="11788" width="16.28515625" customWidth="1"/>
    <col min="11789" max="11789" width="13.7109375" customWidth="1"/>
    <col min="11790" max="11790" width="13.85546875" customWidth="1"/>
    <col min="11791" max="11791" width="15.7109375" bestFit="1" customWidth="1"/>
    <col min="11792" max="11792" width="15.42578125" customWidth="1"/>
    <col min="11793" max="11793" width="13.85546875" bestFit="1" customWidth="1"/>
    <col min="11794" max="11794" width="14.85546875" bestFit="1" customWidth="1"/>
    <col min="11795" max="11795" width="15.7109375" bestFit="1" customWidth="1"/>
    <col min="11796" max="11796" width="13.5703125" bestFit="1" customWidth="1"/>
    <col min="11797" max="11797" width="13.85546875" bestFit="1" customWidth="1"/>
    <col min="11798" max="11798" width="15.7109375" bestFit="1" customWidth="1"/>
    <col min="11799" max="11799" width="13.5703125" bestFit="1" customWidth="1"/>
    <col min="11800" max="11800" width="13.85546875" bestFit="1" customWidth="1"/>
    <col min="11801" max="11801" width="13.5703125" bestFit="1" customWidth="1"/>
    <col min="11803" max="11803" width="14.140625" bestFit="1" customWidth="1"/>
    <col min="12033" max="12033" width="17.5703125" customWidth="1"/>
    <col min="12034" max="12034" width="45.7109375" customWidth="1"/>
    <col min="12035" max="12035" width="8" customWidth="1"/>
    <col min="12036" max="12036" width="16.140625" customWidth="1"/>
    <col min="12037" max="12037" width="10.85546875" customWidth="1"/>
    <col min="12038" max="12038" width="10" customWidth="1"/>
    <col min="12039" max="12039" width="11.28515625" customWidth="1"/>
    <col min="12040" max="12040" width="9.42578125" customWidth="1"/>
    <col min="12041" max="12041" width="7.7109375" customWidth="1"/>
    <col min="12042" max="12042" width="15.140625" bestFit="1" customWidth="1"/>
    <col min="12043" max="12043" width="8.7109375" customWidth="1"/>
    <col min="12044" max="12044" width="16.28515625" customWidth="1"/>
    <col min="12045" max="12045" width="13.7109375" customWidth="1"/>
    <col min="12046" max="12046" width="13.85546875" customWidth="1"/>
    <col min="12047" max="12047" width="15.7109375" bestFit="1" customWidth="1"/>
    <col min="12048" max="12048" width="15.42578125" customWidth="1"/>
    <col min="12049" max="12049" width="13.85546875" bestFit="1" customWidth="1"/>
    <col min="12050" max="12050" width="14.85546875" bestFit="1" customWidth="1"/>
    <col min="12051" max="12051" width="15.7109375" bestFit="1" customWidth="1"/>
    <col min="12052" max="12052" width="13.5703125" bestFit="1" customWidth="1"/>
    <col min="12053" max="12053" width="13.85546875" bestFit="1" customWidth="1"/>
    <col min="12054" max="12054" width="15.7109375" bestFit="1" customWidth="1"/>
    <col min="12055" max="12055" width="13.5703125" bestFit="1" customWidth="1"/>
    <col min="12056" max="12056" width="13.85546875" bestFit="1" customWidth="1"/>
    <col min="12057" max="12057" width="13.5703125" bestFit="1" customWidth="1"/>
    <col min="12059" max="12059" width="14.140625" bestFit="1" customWidth="1"/>
    <col min="12289" max="12289" width="17.5703125" customWidth="1"/>
    <col min="12290" max="12290" width="45.7109375" customWidth="1"/>
    <col min="12291" max="12291" width="8" customWidth="1"/>
    <col min="12292" max="12292" width="16.140625" customWidth="1"/>
    <col min="12293" max="12293" width="10.85546875" customWidth="1"/>
    <col min="12294" max="12294" width="10" customWidth="1"/>
    <col min="12295" max="12295" width="11.28515625" customWidth="1"/>
    <col min="12296" max="12296" width="9.42578125" customWidth="1"/>
    <col min="12297" max="12297" width="7.7109375" customWidth="1"/>
    <col min="12298" max="12298" width="15.140625" bestFit="1" customWidth="1"/>
    <col min="12299" max="12299" width="8.7109375" customWidth="1"/>
    <col min="12300" max="12300" width="16.28515625" customWidth="1"/>
    <col min="12301" max="12301" width="13.7109375" customWidth="1"/>
    <col min="12302" max="12302" width="13.85546875" customWidth="1"/>
    <col min="12303" max="12303" width="15.7109375" bestFit="1" customWidth="1"/>
    <col min="12304" max="12304" width="15.42578125" customWidth="1"/>
    <col min="12305" max="12305" width="13.85546875" bestFit="1" customWidth="1"/>
    <col min="12306" max="12306" width="14.85546875" bestFit="1" customWidth="1"/>
    <col min="12307" max="12307" width="15.7109375" bestFit="1" customWidth="1"/>
    <col min="12308" max="12308" width="13.5703125" bestFit="1" customWidth="1"/>
    <col min="12309" max="12309" width="13.85546875" bestFit="1" customWidth="1"/>
    <col min="12310" max="12310" width="15.7109375" bestFit="1" customWidth="1"/>
    <col min="12311" max="12311" width="13.5703125" bestFit="1" customWidth="1"/>
    <col min="12312" max="12312" width="13.85546875" bestFit="1" customWidth="1"/>
    <col min="12313" max="12313" width="13.5703125" bestFit="1" customWidth="1"/>
    <col min="12315" max="12315" width="14.140625" bestFit="1" customWidth="1"/>
    <col min="12545" max="12545" width="17.5703125" customWidth="1"/>
    <col min="12546" max="12546" width="45.7109375" customWidth="1"/>
    <col min="12547" max="12547" width="8" customWidth="1"/>
    <col min="12548" max="12548" width="16.140625" customWidth="1"/>
    <col min="12549" max="12549" width="10.85546875" customWidth="1"/>
    <col min="12550" max="12550" width="10" customWidth="1"/>
    <col min="12551" max="12551" width="11.28515625" customWidth="1"/>
    <col min="12552" max="12552" width="9.42578125" customWidth="1"/>
    <col min="12553" max="12553" width="7.7109375" customWidth="1"/>
    <col min="12554" max="12554" width="15.140625" bestFit="1" customWidth="1"/>
    <col min="12555" max="12555" width="8.7109375" customWidth="1"/>
    <col min="12556" max="12556" width="16.28515625" customWidth="1"/>
    <col min="12557" max="12557" width="13.7109375" customWidth="1"/>
    <col min="12558" max="12558" width="13.85546875" customWidth="1"/>
    <col min="12559" max="12559" width="15.7109375" bestFit="1" customWidth="1"/>
    <col min="12560" max="12560" width="15.42578125" customWidth="1"/>
    <col min="12561" max="12561" width="13.85546875" bestFit="1" customWidth="1"/>
    <col min="12562" max="12562" width="14.85546875" bestFit="1" customWidth="1"/>
    <col min="12563" max="12563" width="15.7109375" bestFit="1" customWidth="1"/>
    <col min="12564" max="12564" width="13.5703125" bestFit="1" customWidth="1"/>
    <col min="12565" max="12565" width="13.85546875" bestFit="1" customWidth="1"/>
    <col min="12566" max="12566" width="15.7109375" bestFit="1" customWidth="1"/>
    <col min="12567" max="12567" width="13.5703125" bestFit="1" customWidth="1"/>
    <col min="12568" max="12568" width="13.85546875" bestFit="1" customWidth="1"/>
    <col min="12569" max="12569" width="13.5703125" bestFit="1" customWidth="1"/>
    <col min="12571" max="12571" width="14.140625" bestFit="1" customWidth="1"/>
    <col min="12801" max="12801" width="17.5703125" customWidth="1"/>
    <col min="12802" max="12802" width="45.7109375" customWidth="1"/>
    <col min="12803" max="12803" width="8" customWidth="1"/>
    <col min="12804" max="12804" width="16.140625" customWidth="1"/>
    <col min="12805" max="12805" width="10.85546875" customWidth="1"/>
    <col min="12806" max="12806" width="10" customWidth="1"/>
    <col min="12807" max="12807" width="11.28515625" customWidth="1"/>
    <col min="12808" max="12808" width="9.42578125" customWidth="1"/>
    <col min="12809" max="12809" width="7.7109375" customWidth="1"/>
    <col min="12810" max="12810" width="15.140625" bestFit="1" customWidth="1"/>
    <col min="12811" max="12811" width="8.7109375" customWidth="1"/>
    <col min="12812" max="12812" width="16.28515625" customWidth="1"/>
    <col min="12813" max="12813" width="13.7109375" customWidth="1"/>
    <col min="12814" max="12814" width="13.85546875" customWidth="1"/>
    <col min="12815" max="12815" width="15.7109375" bestFit="1" customWidth="1"/>
    <col min="12816" max="12816" width="15.42578125" customWidth="1"/>
    <col min="12817" max="12817" width="13.85546875" bestFit="1" customWidth="1"/>
    <col min="12818" max="12818" width="14.85546875" bestFit="1" customWidth="1"/>
    <col min="12819" max="12819" width="15.7109375" bestFit="1" customWidth="1"/>
    <col min="12820" max="12820" width="13.5703125" bestFit="1" customWidth="1"/>
    <col min="12821" max="12821" width="13.85546875" bestFit="1" customWidth="1"/>
    <col min="12822" max="12822" width="15.7109375" bestFit="1" customWidth="1"/>
    <col min="12823" max="12823" width="13.5703125" bestFit="1" customWidth="1"/>
    <col min="12824" max="12824" width="13.85546875" bestFit="1" customWidth="1"/>
    <col min="12825" max="12825" width="13.5703125" bestFit="1" customWidth="1"/>
    <col min="12827" max="12827" width="14.140625" bestFit="1" customWidth="1"/>
    <col min="13057" max="13057" width="17.5703125" customWidth="1"/>
    <col min="13058" max="13058" width="45.7109375" customWidth="1"/>
    <col min="13059" max="13059" width="8" customWidth="1"/>
    <col min="13060" max="13060" width="16.140625" customWidth="1"/>
    <col min="13061" max="13061" width="10.85546875" customWidth="1"/>
    <col min="13062" max="13062" width="10" customWidth="1"/>
    <col min="13063" max="13063" width="11.28515625" customWidth="1"/>
    <col min="13064" max="13064" width="9.42578125" customWidth="1"/>
    <col min="13065" max="13065" width="7.7109375" customWidth="1"/>
    <col min="13066" max="13066" width="15.140625" bestFit="1" customWidth="1"/>
    <col min="13067" max="13067" width="8.7109375" customWidth="1"/>
    <col min="13068" max="13068" width="16.28515625" customWidth="1"/>
    <col min="13069" max="13069" width="13.7109375" customWidth="1"/>
    <col min="13070" max="13070" width="13.85546875" customWidth="1"/>
    <col min="13071" max="13071" width="15.7109375" bestFit="1" customWidth="1"/>
    <col min="13072" max="13072" width="15.42578125" customWidth="1"/>
    <col min="13073" max="13073" width="13.85546875" bestFit="1" customWidth="1"/>
    <col min="13074" max="13074" width="14.85546875" bestFit="1" customWidth="1"/>
    <col min="13075" max="13075" width="15.7109375" bestFit="1" customWidth="1"/>
    <col min="13076" max="13076" width="13.5703125" bestFit="1" customWidth="1"/>
    <col min="13077" max="13077" width="13.85546875" bestFit="1" customWidth="1"/>
    <col min="13078" max="13078" width="15.7109375" bestFit="1" customWidth="1"/>
    <col min="13079" max="13079" width="13.5703125" bestFit="1" customWidth="1"/>
    <col min="13080" max="13080" width="13.85546875" bestFit="1" customWidth="1"/>
    <col min="13081" max="13081" width="13.5703125" bestFit="1" customWidth="1"/>
    <col min="13083" max="13083" width="14.140625" bestFit="1" customWidth="1"/>
    <col min="13313" max="13313" width="17.5703125" customWidth="1"/>
    <col min="13314" max="13314" width="45.7109375" customWidth="1"/>
    <col min="13315" max="13315" width="8" customWidth="1"/>
    <col min="13316" max="13316" width="16.140625" customWidth="1"/>
    <col min="13317" max="13317" width="10.85546875" customWidth="1"/>
    <col min="13318" max="13318" width="10" customWidth="1"/>
    <col min="13319" max="13319" width="11.28515625" customWidth="1"/>
    <col min="13320" max="13320" width="9.42578125" customWidth="1"/>
    <col min="13321" max="13321" width="7.7109375" customWidth="1"/>
    <col min="13322" max="13322" width="15.140625" bestFit="1" customWidth="1"/>
    <col min="13323" max="13323" width="8.7109375" customWidth="1"/>
    <col min="13324" max="13324" width="16.28515625" customWidth="1"/>
    <col min="13325" max="13325" width="13.7109375" customWidth="1"/>
    <col min="13326" max="13326" width="13.85546875" customWidth="1"/>
    <col min="13327" max="13327" width="15.7109375" bestFit="1" customWidth="1"/>
    <col min="13328" max="13328" width="15.42578125" customWidth="1"/>
    <col min="13329" max="13329" width="13.85546875" bestFit="1" customWidth="1"/>
    <col min="13330" max="13330" width="14.85546875" bestFit="1" customWidth="1"/>
    <col min="13331" max="13331" width="15.7109375" bestFit="1" customWidth="1"/>
    <col min="13332" max="13332" width="13.5703125" bestFit="1" customWidth="1"/>
    <col min="13333" max="13333" width="13.85546875" bestFit="1" customWidth="1"/>
    <col min="13334" max="13334" width="15.7109375" bestFit="1" customWidth="1"/>
    <col min="13335" max="13335" width="13.5703125" bestFit="1" customWidth="1"/>
    <col min="13336" max="13336" width="13.85546875" bestFit="1" customWidth="1"/>
    <col min="13337" max="13337" width="13.5703125" bestFit="1" customWidth="1"/>
    <col min="13339" max="13339" width="14.140625" bestFit="1" customWidth="1"/>
    <col min="13569" max="13569" width="17.5703125" customWidth="1"/>
    <col min="13570" max="13570" width="45.7109375" customWidth="1"/>
    <col min="13571" max="13571" width="8" customWidth="1"/>
    <col min="13572" max="13572" width="16.140625" customWidth="1"/>
    <col min="13573" max="13573" width="10.85546875" customWidth="1"/>
    <col min="13574" max="13574" width="10" customWidth="1"/>
    <col min="13575" max="13575" width="11.28515625" customWidth="1"/>
    <col min="13576" max="13576" width="9.42578125" customWidth="1"/>
    <col min="13577" max="13577" width="7.7109375" customWidth="1"/>
    <col min="13578" max="13578" width="15.140625" bestFit="1" customWidth="1"/>
    <col min="13579" max="13579" width="8.7109375" customWidth="1"/>
    <col min="13580" max="13580" width="16.28515625" customWidth="1"/>
    <col min="13581" max="13581" width="13.7109375" customWidth="1"/>
    <col min="13582" max="13582" width="13.85546875" customWidth="1"/>
    <col min="13583" max="13583" width="15.7109375" bestFit="1" customWidth="1"/>
    <col min="13584" max="13584" width="15.42578125" customWidth="1"/>
    <col min="13585" max="13585" width="13.85546875" bestFit="1" customWidth="1"/>
    <col min="13586" max="13586" width="14.85546875" bestFit="1" customWidth="1"/>
    <col min="13587" max="13587" width="15.7109375" bestFit="1" customWidth="1"/>
    <col min="13588" max="13588" width="13.5703125" bestFit="1" customWidth="1"/>
    <col min="13589" max="13589" width="13.85546875" bestFit="1" customWidth="1"/>
    <col min="13590" max="13590" width="15.7109375" bestFit="1" customWidth="1"/>
    <col min="13591" max="13591" width="13.5703125" bestFit="1" customWidth="1"/>
    <col min="13592" max="13592" width="13.85546875" bestFit="1" customWidth="1"/>
    <col min="13593" max="13593" width="13.5703125" bestFit="1" customWidth="1"/>
    <col min="13595" max="13595" width="14.140625" bestFit="1" customWidth="1"/>
    <col min="13825" max="13825" width="17.5703125" customWidth="1"/>
    <col min="13826" max="13826" width="45.7109375" customWidth="1"/>
    <col min="13827" max="13827" width="8" customWidth="1"/>
    <col min="13828" max="13828" width="16.140625" customWidth="1"/>
    <col min="13829" max="13829" width="10.85546875" customWidth="1"/>
    <col min="13830" max="13830" width="10" customWidth="1"/>
    <col min="13831" max="13831" width="11.28515625" customWidth="1"/>
    <col min="13832" max="13832" width="9.42578125" customWidth="1"/>
    <col min="13833" max="13833" width="7.7109375" customWidth="1"/>
    <col min="13834" max="13834" width="15.140625" bestFit="1" customWidth="1"/>
    <col min="13835" max="13835" width="8.7109375" customWidth="1"/>
    <col min="13836" max="13836" width="16.28515625" customWidth="1"/>
    <col min="13837" max="13837" width="13.7109375" customWidth="1"/>
    <col min="13838" max="13838" width="13.85546875" customWidth="1"/>
    <col min="13839" max="13839" width="15.7109375" bestFit="1" customWidth="1"/>
    <col min="13840" max="13840" width="15.42578125" customWidth="1"/>
    <col min="13841" max="13841" width="13.85546875" bestFit="1" customWidth="1"/>
    <col min="13842" max="13842" width="14.85546875" bestFit="1" customWidth="1"/>
    <col min="13843" max="13843" width="15.7109375" bestFit="1" customWidth="1"/>
    <col min="13844" max="13844" width="13.5703125" bestFit="1" customWidth="1"/>
    <col min="13845" max="13845" width="13.85546875" bestFit="1" customWidth="1"/>
    <col min="13846" max="13846" width="15.7109375" bestFit="1" customWidth="1"/>
    <col min="13847" max="13847" width="13.5703125" bestFit="1" customWidth="1"/>
    <col min="13848" max="13848" width="13.85546875" bestFit="1" customWidth="1"/>
    <col min="13849" max="13849" width="13.5703125" bestFit="1" customWidth="1"/>
    <col min="13851" max="13851" width="14.140625" bestFit="1" customWidth="1"/>
    <col min="14081" max="14081" width="17.5703125" customWidth="1"/>
    <col min="14082" max="14082" width="45.7109375" customWidth="1"/>
    <col min="14083" max="14083" width="8" customWidth="1"/>
    <col min="14084" max="14084" width="16.140625" customWidth="1"/>
    <col min="14085" max="14085" width="10.85546875" customWidth="1"/>
    <col min="14086" max="14086" width="10" customWidth="1"/>
    <col min="14087" max="14087" width="11.28515625" customWidth="1"/>
    <col min="14088" max="14088" width="9.42578125" customWidth="1"/>
    <col min="14089" max="14089" width="7.7109375" customWidth="1"/>
    <col min="14090" max="14090" width="15.140625" bestFit="1" customWidth="1"/>
    <col min="14091" max="14091" width="8.7109375" customWidth="1"/>
    <col min="14092" max="14092" width="16.28515625" customWidth="1"/>
    <col min="14093" max="14093" width="13.7109375" customWidth="1"/>
    <col min="14094" max="14094" width="13.85546875" customWidth="1"/>
    <col min="14095" max="14095" width="15.7109375" bestFit="1" customWidth="1"/>
    <col min="14096" max="14096" width="15.42578125" customWidth="1"/>
    <col min="14097" max="14097" width="13.85546875" bestFit="1" customWidth="1"/>
    <col min="14098" max="14098" width="14.85546875" bestFit="1" customWidth="1"/>
    <col min="14099" max="14099" width="15.7109375" bestFit="1" customWidth="1"/>
    <col min="14100" max="14100" width="13.5703125" bestFit="1" customWidth="1"/>
    <col min="14101" max="14101" width="13.85546875" bestFit="1" customWidth="1"/>
    <col min="14102" max="14102" width="15.7109375" bestFit="1" customWidth="1"/>
    <col min="14103" max="14103" width="13.5703125" bestFit="1" customWidth="1"/>
    <col min="14104" max="14104" width="13.85546875" bestFit="1" customWidth="1"/>
    <col min="14105" max="14105" width="13.5703125" bestFit="1" customWidth="1"/>
    <col min="14107" max="14107" width="14.140625" bestFit="1" customWidth="1"/>
    <col min="14337" max="14337" width="17.5703125" customWidth="1"/>
    <col min="14338" max="14338" width="45.7109375" customWidth="1"/>
    <col min="14339" max="14339" width="8" customWidth="1"/>
    <col min="14340" max="14340" width="16.140625" customWidth="1"/>
    <col min="14341" max="14341" width="10.85546875" customWidth="1"/>
    <col min="14342" max="14342" width="10" customWidth="1"/>
    <col min="14343" max="14343" width="11.28515625" customWidth="1"/>
    <col min="14344" max="14344" width="9.42578125" customWidth="1"/>
    <col min="14345" max="14345" width="7.7109375" customWidth="1"/>
    <col min="14346" max="14346" width="15.140625" bestFit="1" customWidth="1"/>
    <col min="14347" max="14347" width="8.7109375" customWidth="1"/>
    <col min="14348" max="14348" width="16.28515625" customWidth="1"/>
    <col min="14349" max="14349" width="13.7109375" customWidth="1"/>
    <col min="14350" max="14350" width="13.85546875" customWidth="1"/>
    <col min="14351" max="14351" width="15.7109375" bestFit="1" customWidth="1"/>
    <col min="14352" max="14352" width="15.42578125" customWidth="1"/>
    <col min="14353" max="14353" width="13.85546875" bestFit="1" customWidth="1"/>
    <col min="14354" max="14354" width="14.85546875" bestFit="1" customWidth="1"/>
    <col min="14355" max="14355" width="15.7109375" bestFit="1" customWidth="1"/>
    <col min="14356" max="14356" width="13.5703125" bestFit="1" customWidth="1"/>
    <col min="14357" max="14357" width="13.85546875" bestFit="1" customWidth="1"/>
    <col min="14358" max="14358" width="15.7109375" bestFit="1" customWidth="1"/>
    <col min="14359" max="14359" width="13.5703125" bestFit="1" customWidth="1"/>
    <col min="14360" max="14360" width="13.85546875" bestFit="1" customWidth="1"/>
    <col min="14361" max="14361" width="13.5703125" bestFit="1" customWidth="1"/>
    <col min="14363" max="14363" width="14.140625" bestFit="1" customWidth="1"/>
    <col min="14593" max="14593" width="17.5703125" customWidth="1"/>
    <col min="14594" max="14594" width="45.7109375" customWidth="1"/>
    <col min="14595" max="14595" width="8" customWidth="1"/>
    <col min="14596" max="14596" width="16.140625" customWidth="1"/>
    <col min="14597" max="14597" width="10.85546875" customWidth="1"/>
    <col min="14598" max="14598" width="10" customWidth="1"/>
    <col min="14599" max="14599" width="11.28515625" customWidth="1"/>
    <col min="14600" max="14600" width="9.42578125" customWidth="1"/>
    <col min="14601" max="14601" width="7.7109375" customWidth="1"/>
    <col min="14602" max="14602" width="15.140625" bestFit="1" customWidth="1"/>
    <col min="14603" max="14603" width="8.7109375" customWidth="1"/>
    <col min="14604" max="14604" width="16.28515625" customWidth="1"/>
    <col min="14605" max="14605" width="13.7109375" customWidth="1"/>
    <col min="14606" max="14606" width="13.85546875" customWidth="1"/>
    <col min="14607" max="14607" width="15.7109375" bestFit="1" customWidth="1"/>
    <col min="14608" max="14608" width="15.42578125" customWidth="1"/>
    <col min="14609" max="14609" width="13.85546875" bestFit="1" customWidth="1"/>
    <col min="14610" max="14610" width="14.85546875" bestFit="1" customWidth="1"/>
    <col min="14611" max="14611" width="15.7109375" bestFit="1" customWidth="1"/>
    <col min="14612" max="14612" width="13.5703125" bestFit="1" customWidth="1"/>
    <col min="14613" max="14613" width="13.85546875" bestFit="1" customWidth="1"/>
    <col min="14614" max="14614" width="15.7109375" bestFit="1" customWidth="1"/>
    <col min="14615" max="14615" width="13.5703125" bestFit="1" customWidth="1"/>
    <col min="14616" max="14616" width="13.85546875" bestFit="1" customWidth="1"/>
    <col min="14617" max="14617" width="13.5703125" bestFit="1" customWidth="1"/>
    <col min="14619" max="14619" width="14.140625" bestFit="1" customWidth="1"/>
    <col min="14849" max="14849" width="17.5703125" customWidth="1"/>
    <col min="14850" max="14850" width="45.7109375" customWidth="1"/>
    <col min="14851" max="14851" width="8" customWidth="1"/>
    <col min="14852" max="14852" width="16.140625" customWidth="1"/>
    <col min="14853" max="14853" width="10.85546875" customWidth="1"/>
    <col min="14854" max="14854" width="10" customWidth="1"/>
    <col min="14855" max="14855" width="11.28515625" customWidth="1"/>
    <col min="14856" max="14856" width="9.42578125" customWidth="1"/>
    <col min="14857" max="14857" width="7.7109375" customWidth="1"/>
    <col min="14858" max="14858" width="15.140625" bestFit="1" customWidth="1"/>
    <col min="14859" max="14859" width="8.7109375" customWidth="1"/>
    <col min="14860" max="14860" width="16.28515625" customWidth="1"/>
    <col min="14861" max="14861" width="13.7109375" customWidth="1"/>
    <col min="14862" max="14862" width="13.85546875" customWidth="1"/>
    <col min="14863" max="14863" width="15.7109375" bestFit="1" customWidth="1"/>
    <col min="14864" max="14864" width="15.42578125" customWidth="1"/>
    <col min="14865" max="14865" width="13.85546875" bestFit="1" customWidth="1"/>
    <col min="14866" max="14866" width="14.85546875" bestFit="1" customWidth="1"/>
    <col min="14867" max="14867" width="15.7109375" bestFit="1" customWidth="1"/>
    <col min="14868" max="14868" width="13.5703125" bestFit="1" customWidth="1"/>
    <col min="14869" max="14869" width="13.85546875" bestFit="1" customWidth="1"/>
    <col min="14870" max="14870" width="15.7109375" bestFit="1" customWidth="1"/>
    <col min="14871" max="14871" width="13.5703125" bestFit="1" customWidth="1"/>
    <col min="14872" max="14872" width="13.85546875" bestFit="1" customWidth="1"/>
    <col min="14873" max="14873" width="13.5703125" bestFit="1" customWidth="1"/>
    <col min="14875" max="14875" width="14.140625" bestFit="1" customWidth="1"/>
    <col min="15105" max="15105" width="17.5703125" customWidth="1"/>
    <col min="15106" max="15106" width="45.7109375" customWidth="1"/>
    <col min="15107" max="15107" width="8" customWidth="1"/>
    <col min="15108" max="15108" width="16.140625" customWidth="1"/>
    <col min="15109" max="15109" width="10.85546875" customWidth="1"/>
    <col min="15110" max="15110" width="10" customWidth="1"/>
    <col min="15111" max="15111" width="11.28515625" customWidth="1"/>
    <col min="15112" max="15112" width="9.42578125" customWidth="1"/>
    <col min="15113" max="15113" width="7.7109375" customWidth="1"/>
    <col min="15114" max="15114" width="15.140625" bestFit="1" customWidth="1"/>
    <col min="15115" max="15115" width="8.7109375" customWidth="1"/>
    <col min="15116" max="15116" width="16.28515625" customWidth="1"/>
    <col min="15117" max="15117" width="13.7109375" customWidth="1"/>
    <col min="15118" max="15118" width="13.85546875" customWidth="1"/>
    <col min="15119" max="15119" width="15.7109375" bestFit="1" customWidth="1"/>
    <col min="15120" max="15120" width="15.42578125" customWidth="1"/>
    <col min="15121" max="15121" width="13.85546875" bestFit="1" customWidth="1"/>
    <col min="15122" max="15122" width="14.85546875" bestFit="1" customWidth="1"/>
    <col min="15123" max="15123" width="15.7109375" bestFit="1" customWidth="1"/>
    <col min="15124" max="15124" width="13.5703125" bestFit="1" customWidth="1"/>
    <col min="15125" max="15125" width="13.85546875" bestFit="1" customWidth="1"/>
    <col min="15126" max="15126" width="15.7109375" bestFit="1" customWidth="1"/>
    <col min="15127" max="15127" width="13.5703125" bestFit="1" customWidth="1"/>
    <col min="15128" max="15128" width="13.85546875" bestFit="1" customWidth="1"/>
    <col min="15129" max="15129" width="13.5703125" bestFit="1" customWidth="1"/>
    <col min="15131" max="15131" width="14.140625" bestFit="1" customWidth="1"/>
    <col min="15361" max="15361" width="17.5703125" customWidth="1"/>
    <col min="15362" max="15362" width="45.7109375" customWidth="1"/>
    <col min="15363" max="15363" width="8" customWidth="1"/>
    <col min="15364" max="15364" width="16.140625" customWidth="1"/>
    <col min="15365" max="15365" width="10.85546875" customWidth="1"/>
    <col min="15366" max="15366" width="10" customWidth="1"/>
    <col min="15367" max="15367" width="11.28515625" customWidth="1"/>
    <col min="15368" max="15368" width="9.42578125" customWidth="1"/>
    <col min="15369" max="15369" width="7.7109375" customWidth="1"/>
    <col min="15370" max="15370" width="15.140625" bestFit="1" customWidth="1"/>
    <col min="15371" max="15371" width="8.7109375" customWidth="1"/>
    <col min="15372" max="15372" width="16.28515625" customWidth="1"/>
    <col min="15373" max="15373" width="13.7109375" customWidth="1"/>
    <col min="15374" max="15374" width="13.85546875" customWidth="1"/>
    <col min="15375" max="15375" width="15.7109375" bestFit="1" customWidth="1"/>
    <col min="15376" max="15376" width="15.42578125" customWidth="1"/>
    <col min="15377" max="15377" width="13.85546875" bestFit="1" customWidth="1"/>
    <col min="15378" max="15378" width="14.85546875" bestFit="1" customWidth="1"/>
    <col min="15379" max="15379" width="15.7109375" bestFit="1" customWidth="1"/>
    <col min="15380" max="15380" width="13.5703125" bestFit="1" customWidth="1"/>
    <col min="15381" max="15381" width="13.85546875" bestFit="1" customWidth="1"/>
    <col min="15382" max="15382" width="15.7109375" bestFit="1" customWidth="1"/>
    <col min="15383" max="15383" width="13.5703125" bestFit="1" customWidth="1"/>
    <col min="15384" max="15384" width="13.85546875" bestFit="1" customWidth="1"/>
    <col min="15385" max="15385" width="13.5703125" bestFit="1" customWidth="1"/>
    <col min="15387" max="15387" width="14.140625" bestFit="1" customWidth="1"/>
    <col min="15617" max="15617" width="17.5703125" customWidth="1"/>
    <col min="15618" max="15618" width="45.7109375" customWidth="1"/>
    <col min="15619" max="15619" width="8" customWidth="1"/>
    <col min="15620" max="15620" width="16.140625" customWidth="1"/>
    <col min="15621" max="15621" width="10.85546875" customWidth="1"/>
    <col min="15622" max="15622" width="10" customWidth="1"/>
    <col min="15623" max="15623" width="11.28515625" customWidth="1"/>
    <col min="15624" max="15624" width="9.42578125" customWidth="1"/>
    <col min="15625" max="15625" width="7.7109375" customWidth="1"/>
    <col min="15626" max="15626" width="15.140625" bestFit="1" customWidth="1"/>
    <col min="15627" max="15627" width="8.7109375" customWidth="1"/>
    <col min="15628" max="15628" width="16.28515625" customWidth="1"/>
    <col min="15629" max="15629" width="13.7109375" customWidth="1"/>
    <col min="15630" max="15630" width="13.85546875" customWidth="1"/>
    <col min="15631" max="15631" width="15.7109375" bestFit="1" customWidth="1"/>
    <col min="15632" max="15632" width="15.42578125" customWidth="1"/>
    <col min="15633" max="15633" width="13.85546875" bestFit="1" customWidth="1"/>
    <col min="15634" max="15634" width="14.85546875" bestFit="1" customWidth="1"/>
    <col min="15635" max="15635" width="15.7109375" bestFit="1" customWidth="1"/>
    <col min="15636" max="15636" width="13.5703125" bestFit="1" customWidth="1"/>
    <col min="15637" max="15637" width="13.85546875" bestFit="1" customWidth="1"/>
    <col min="15638" max="15638" width="15.7109375" bestFit="1" customWidth="1"/>
    <col min="15639" max="15639" width="13.5703125" bestFit="1" customWidth="1"/>
    <col min="15640" max="15640" width="13.85546875" bestFit="1" customWidth="1"/>
    <col min="15641" max="15641" width="13.5703125" bestFit="1" customWidth="1"/>
    <col min="15643" max="15643" width="14.140625" bestFit="1" customWidth="1"/>
    <col min="15873" max="15873" width="17.5703125" customWidth="1"/>
    <col min="15874" max="15874" width="45.7109375" customWidth="1"/>
    <col min="15875" max="15875" width="8" customWidth="1"/>
    <col min="15876" max="15876" width="16.140625" customWidth="1"/>
    <col min="15877" max="15877" width="10.85546875" customWidth="1"/>
    <col min="15878" max="15878" width="10" customWidth="1"/>
    <col min="15879" max="15879" width="11.28515625" customWidth="1"/>
    <col min="15880" max="15880" width="9.42578125" customWidth="1"/>
    <col min="15881" max="15881" width="7.7109375" customWidth="1"/>
    <col min="15882" max="15882" width="15.140625" bestFit="1" customWidth="1"/>
    <col min="15883" max="15883" width="8.7109375" customWidth="1"/>
    <col min="15884" max="15884" width="16.28515625" customWidth="1"/>
    <col min="15885" max="15885" width="13.7109375" customWidth="1"/>
    <col min="15886" max="15886" width="13.85546875" customWidth="1"/>
    <col min="15887" max="15887" width="15.7109375" bestFit="1" customWidth="1"/>
    <col min="15888" max="15888" width="15.42578125" customWidth="1"/>
    <col min="15889" max="15889" width="13.85546875" bestFit="1" customWidth="1"/>
    <col min="15890" max="15890" width="14.85546875" bestFit="1" customWidth="1"/>
    <col min="15891" max="15891" width="15.7109375" bestFit="1" customWidth="1"/>
    <col min="15892" max="15892" width="13.5703125" bestFit="1" customWidth="1"/>
    <col min="15893" max="15893" width="13.85546875" bestFit="1" customWidth="1"/>
    <col min="15894" max="15894" width="15.7109375" bestFit="1" customWidth="1"/>
    <col min="15895" max="15895" width="13.5703125" bestFit="1" customWidth="1"/>
    <col min="15896" max="15896" width="13.85546875" bestFit="1" customWidth="1"/>
    <col min="15897" max="15897" width="13.5703125" bestFit="1" customWidth="1"/>
    <col min="15899" max="15899" width="14.140625" bestFit="1" customWidth="1"/>
    <col min="16129" max="16129" width="17.5703125" customWidth="1"/>
    <col min="16130" max="16130" width="45.7109375" customWidth="1"/>
    <col min="16131" max="16131" width="8" customWidth="1"/>
    <col min="16132" max="16132" width="16.140625" customWidth="1"/>
    <col min="16133" max="16133" width="10.85546875" customWidth="1"/>
    <col min="16134" max="16134" width="10" customWidth="1"/>
    <col min="16135" max="16135" width="11.28515625" customWidth="1"/>
    <col min="16136" max="16136" width="9.42578125" customWidth="1"/>
    <col min="16137" max="16137" width="7.7109375" customWidth="1"/>
    <col min="16138" max="16138" width="15.140625" bestFit="1" customWidth="1"/>
    <col min="16139" max="16139" width="8.7109375" customWidth="1"/>
    <col min="16140" max="16140" width="16.28515625" customWidth="1"/>
    <col min="16141" max="16141" width="13.7109375" customWidth="1"/>
    <col min="16142" max="16142" width="13.85546875" customWidth="1"/>
    <col min="16143" max="16143" width="15.7109375" bestFit="1" customWidth="1"/>
    <col min="16144" max="16144" width="15.42578125" customWidth="1"/>
    <col min="16145" max="16145" width="13.85546875" bestFit="1" customWidth="1"/>
    <col min="16146" max="16146" width="14.85546875" bestFit="1" customWidth="1"/>
    <col min="16147" max="16147" width="15.7109375" bestFit="1" customWidth="1"/>
    <col min="16148" max="16148" width="13.5703125" bestFit="1" customWidth="1"/>
    <col min="16149" max="16149" width="13.85546875" bestFit="1" customWidth="1"/>
    <col min="16150" max="16150" width="15.7109375" bestFit="1" customWidth="1"/>
    <col min="16151" max="16151" width="13.5703125" bestFit="1" customWidth="1"/>
    <col min="16152" max="16152" width="13.85546875" bestFit="1" customWidth="1"/>
    <col min="16153" max="16153" width="13.5703125" bestFit="1" customWidth="1"/>
    <col min="16155" max="16155" width="14.140625" bestFit="1" customWidth="1"/>
  </cols>
  <sheetData>
    <row r="1" spans="1:25" ht="14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11.25" customHeight="1" x14ac:dyDescent="0.25">
      <c r="A2" s="4" t="s">
        <v>1</v>
      </c>
      <c r="B2" s="5"/>
      <c r="C2" s="5"/>
      <c r="D2" s="5"/>
      <c r="E2" s="5"/>
      <c r="F2" s="6"/>
      <c r="G2" s="7" t="s">
        <v>2</v>
      </c>
      <c r="H2" s="8"/>
      <c r="I2" s="9"/>
      <c r="J2" s="10" t="s">
        <v>3</v>
      </c>
      <c r="K2" s="11"/>
      <c r="L2" s="11"/>
      <c r="M2" s="12"/>
      <c r="N2" s="13"/>
      <c r="O2" s="14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5"/>
    </row>
    <row r="3" spans="1:25" ht="15" customHeight="1" x14ac:dyDescent="0.25">
      <c r="A3" s="4" t="s">
        <v>5</v>
      </c>
      <c r="B3" s="5"/>
      <c r="C3" s="5"/>
      <c r="D3" s="5"/>
      <c r="E3" s="5"/>
      <c r="F3" s="6"/>
      <c r="G3" s="7" t="s">
        <v>6</v>
      </c>
      <c r="H3" s="8"/>
      <c r="I3" s="9"/>
      <c r="J3" s="10" t="s">
        <v>7</v>
      </c>
      <c r="K3" s="11"/>
      <c r="L3" s="11"/>
      <c r="M3" s="12"/>
      <c r="N3" s="13"/>
      <c r="O3" s="16"/>
      <c r="P3" s="11"/>
      <c r="Q3" s="11"/>
      <c r="R3" s="11"/>
      <c r="S3" s="11"/>
      <c r="T3" s="11"/>
      <c r="U3" s="11"/>
      <c r="V3" s="11"/>
      <c r="W3" s="11"/>
      <c r="X3" s="11"/>
      <c r="Y3" s="15"/>
    </row>
    <row r="4" spans="1:25" ht="9.75" customHeight="1" thickBot="1" x14ac:dyDescent="0.3">
      <c r="A4" s="17"/>
      <c r="B4" s="18"/>
      <c r="C4" s="18"/>
      <c r="D4" s="18"/>
      <c r="E4" s="18"/>
      <c r="F4" s="18"/>
      <c r="G4" s="18"/>
      <c r="H4" s="18"/>
      <c r="I4" s="18"/>
      <c r="J4" s="19"/>
      <c r="K4" s="20"/>
      <c r="L4" s="21"/>
      <c r="M4" s="18"/>
      <c r="N4" s="18"/>
      <c r="O4" s="18"/>
      <c r="P4" s="18"/>
      <c r="Q4" s="18"/>
      <c r="R4" s="22"/>
      <c r="S4" s="18"/>
      <c r="T4" s="18"/>
      <c r="U4" s="18"/>
      <c r="V4" s="18"/>
      <c r="W4" s="22"/>
      <c r="X4" s="22"/>
      <c r="Y4" s="17" t="s">
        <v>8</v>
      </c>
    </row>
    <row r="5" spans="1:25" s="45" customFormat="1" ht="30.75" customHeight="1" thickBot="1" x14ac:dyDescent="0.3">
      <c r="A5" s="23" t="s">
        <v>9</v>
      </c>
      <c r="B5" s="24" t="s">
        <v>10</v>
      </c>
      <c r="C5" s="25" t="s">
        <v>11</v>
      </c>
      <c r="D5" s="25" t="s">
        <v>12</v>
      </c>
      <c r="E5" s="26" t="s">
        <v>13</v>
      </c>
      <c r="F5" s="27"/>
      <c r="G5" s="27"/>
      <c r="H5" s="27"/>
      <c r="I5" s="28"/>
      <c r="J5" s="29" t="s">
        <v>14</v>
      </c>
      <c r="K5" s="30" t="s">
        <v>15</v>
      </c>
      <c r="L5" s="31" t="s">
        <v>16</v>
      </c>
      <c r="M5" s="32"/>
      <c r="N5" s="33"/>
      <c r="O5" s="34" t="s">
        <v>17</v>
      </c>
      <c r="P5" s="35"/>
      <c r="Q5" s="36"/>
      <c r="R5" s="37" t="s">
        <v>18</v>
      </c>
      <c r="S5" s="38" t="s">
        <v>19</v>
      </c>
      <c r="T5" s="39"/>
      <c r="U5" s="40"/>
      <c r="V5" s="41" t="s">
        <v>20</v>
      </c>
      <c r="W5" s="42"/>
      <c r="X5" s="43"/>
      <c r="Y5" s="44" t="s">
        <v>21</v>
      </c>
    </row>
    <row r="6" spans="1:25" ht="22.5" customHeight="1" thickBot="1" x14ac:dyDescent="0.3">
      <c r="A6" s="46"/>
      <c r="B6" s="47"/>
      <c r="C6" s="48"/>
      <c r="D6" s="49"/>
      <c r="E6" s="50" t="s">
        <v>22</v>
      </c>
      <c r="F6" s="51" t="s">
        <v>23</v>
      </c>
      <c r="G6" s="52" t="s">
        <v>24</v>
      </c>
      <c r="H6" s="52" t="s">
        <v>25</v>
      </c>
      <c r="I6" s="52" t="s">
        <v>26</v>
      </c>
      <c r="J6" s="53"/>
      <c r="K6" s="54"/>
      <c r="L6" s="55" t="s">
        <v>27</v>
      </c>
      <c r="M6" s="56" t="s">
        <v>28</v>
      </c>
      <c r="N6" s="57" t="s">
        <v>29</v>
      </c>
      <c r="O6" s="58" t="s">
        <v>27</v>
      </c>
      <c r="P6" s="59" t="s">
        <v>28</v>
      </c>
      <c r="Q6" s="60" t="s">
        <v>29</v>
      </c>
      <c r="R6" s="61"/>
      <c r="S6" s="62" t="s">
        <v>27</v>
      </c>
      <c r="T6" s="59" t="s">
        <v>28</v>
      </c>
      <c r="U6" s="60" t="s">
        <v>29</v>
      </c>
      <c r="V6" s="63" t="s">
        <v>27</v>
      </c>
      <c r="W6" s="64" t="s">
        <v>28</v>
      </c>
      <c r="X6" s="65" t="s">
        <v>29</v>
      </c>
      <c r="Y6" s="66"/>
    </row>
    <row r="7" spans="1:25" ht="12" customHeight="1" thickBot="1" x14ac:dyDescent="0.3">
      <c r="A7" s="67"/>
      <c r="B7" s="68"/>
      <c r="C7" s="69"/>
      <c r="D7" s="70">
        <v>1</v>
      </c>
      <c r="E7" s="71"/>
      <c r="F7" s="72"/>
      <c r="G7" s="73"/>
      <c r="H7" s="73"/>
      <c r="I7" s="73"/>
      <c r="J7" s="74" t="s">
        <v>30</v>
      </c>
      <c r="K7" s="75"/>
      <c r="L7" s="76">
        <v>8</v>
      </c>
      <c r="M7" s="75">
        <v>9</v>
      </c>
      <c r="N7" s="77">
        <v>10</v>
      </c>
      <c r="O7" s="78">
        <v>11</v>
      </c>
      <c r="P7" s="79">
        <v>12</v>
      </c>
      <c r="Q7" s="79">
        <v>13</v>
      </c>
      <c r="R7" s="80" t="s">
        <v>31</v>
      </c>
      <c r="S7" s="75">
        <v>15</v>
      </c>
      <c r="T7" s="75">
        <v>16</v>
      </c>
      <c r="U7" s="75">
        <v>17</v>
      </c>
      <c r="V7" s="75">
        <v>18</v>
      </c>
      <c r="W7" s="75">
        <v>19</v>
      </c>
      <c r="X7" s="75">
        <v>20</v>
      </c>
      <c r="Y7" s="81" t="s">
        <v>32</v>
      </c>
    </row>
    <row r="8" spans="1:25" s="87" customFormat="1" ht="12.75" customHeight="1" x14ac:dyDescent="0.25">
      <c r="A8" s="82">
        <v>2</v>
      </c>
      <c r="B8" s="83" t="s">
        <v>33</v>
      </c>
      <c r="C8" s="82"/>
      <c r="D8" s="84">
        <f>+D9</f>
        <v>1567958428</v>
      </c>
      <c r="E8" s="85">
        <f>+E9</f>
        <v>0</v>
      </c>
      <c r="F8" s="85">
        <f>+F9</f>
        <v>0</v>
      </c>
      <c r="G8" s="85">
        <f>+G9</f>
        <v>0</v>
      </c>
      <c r="H8" s="85">
        <f>+H9</f>
        <v>0</v>
      </c>
      <c r="I8" s="86"/>
      <c r="J8" s="84">
        <f>+J9</f>
        <v>1567958428</v>
      </c>
      <c r="K8" s="86"/>
      <c r="L8" s="84">
        <f>+L9</f>
        <v>543171871</v>
      </c>
      <c r="M8" s="84">
        <f>+M9</f>
        <v>163335344</v>
      </c>
      <c r="N8" s="84">
        <f>+L8+M8</f>
        <v>706507215</v>
      </c>
      <c r="O8" s="84">
        <f>+O9</f>
        <v>543156958</v>
      </c>
      <c r="P8" s="84">
        <f>+P9</f>
        <v>161345344</v>
      </c>
      <c r="Q8" s="84">
        <f t="shared" ref="Q8:Q30" si="0">+O8+P8</f>
        <v>704502302</v>
      </c>
      <c r="R8" s="84">
        <f t="shared" ref="R8:R39" si="1">+J8-Q8</f>
        <v>863456126</v>
      </c>
      <c r="S8" s="84">
        <f>+S9</f>
        <v>478977620</v>
      </c>
      <c r="T8" s="84">
        <f>+T9</f>
        <v>149232384</v>
      </c>
      <c r="U8" s="84">
        <f>+S8+T8</f>
        <v>628210004</v>
      </c>
      <c r="V8" s="84">
        <f>+V9</f>
        <v>478895520</v>
      </c>
      <c r="W8" s="84">
        <f>+W9</f>
        <v>149232384</v>
      </c>
      <c r="X8" s="84">
        <f t="shared" ref="X8:X99" si="2">+V8+W8</f>
        <v>628127904</v>
      </c>
      <c r="Y8" s="84">
        <f t="shared" ref="Y8:Y99" si="3">+U8-X8</f>
        <v>82100</v>
      </c>
    </row>
    <row r="9" spans="1:25" s="87" customFormat="1" ht="12.75" customHeight="1" x14ac:dyDescent="0.25">
      <c r="A9" s="88">
        <v>2.1</v>
      </c>
      <c r="B9" s="89" t="s">
        <v>34</v>
      </c>
      <c r="C9" s="90"/>
      <c r="D9" s="91">
        <f>D10</f>
        <v>1567958428</v>
      </c>
      <c r="E9" s="92">
        <f>+E10+E36+E97</f>
        <v>0</v>
      </c>
      <c r="F9" s="92">
        <f>+F10+F36+F97</f>
        <v>0</v>
      </c>
      <c r="G9" s="92">
        <f>+G10+G36+G97</f>
        <v>0</v>
      </c>
      <c r="H9" s="92">
        <f>+H10+H36+H97</f>
        <v>0</v>
      </c>
      <c r="I9" s="93"/>
      <c r="J9" s="91">
        <f>J10</f>
        <v>1567958428</v>
      </c>
      <c r="K9" s="93"/>
      <c r="L9" s="91">
        <f>L10</f>
        <v>543171871</v>
      </c>
      <c r="M9" s="91">
        <f>M10</f>
        <v>163335344</v>
      </c>
      <c r="N9" s="91">
        <f>+L9+M9</f>
        <v>706507215</v>
      </c>
      <c r="O9" s="91">
        <f>O10</f>
        <v>543156958</v>
      </c>
      <c r="P9" s="91">
        <f>+P10+P36+P97</f>
        <v>161345344</v>
      </c>
      <c r="Q9" s="91">
        <f t="shared" si="0"/>
        <v>704502302</v>
      </c>
      <c r="R9" s="91">
        <f t="shared" si="1"/>
        <v>863456126</v>
      </c>
      <c r="S9" s="91">
        <f>+S10+S36+S97</f>
        <v>478977620</v>
      </c>
      <c r="T9" s="91">
        <f>+T10+T36+T97</f>
        <v>149232384</v>
      </c>
      <c r="U9" s="91">
        <f>+S9+T9</f>
        <v>628210004</v>
      </c>
      <c r="V9" s="91">
        <f>+V10+V36+V97</f>
        <v>478895520</v>
      </c>
      <c r="W9" s="91">
        <f>+W10+W36+W97</f>
        <v>149232384</v>
      </c>
      <c r="X9" s="91">
        <f t="shared" si="2"/>
        <v>628127904</v>
      </c>
      <c r="Y9" s="91">
        <f t="shared" si="3"/>
        <v>82100</v>
      </c>
    </row>
    <row r="10" spans="1:25" s="87" customFormat="1" ht="12" customHeight="1" x14ac:dyDescent="0.25">
      <c r="A10" s="88" t="s">
        <v>35</v>
      </c>
      <c r="B10" s="89" t="s">
        <v>36</v>
      </c>
      <c r="C10" s="88"/>
      <c r="D10" s="91">
        <f>D13+D19+D22+D32+D37+D97</f>
        <v>1567958428</v>
      </c>
      <c r="E10" s="92">
        <f>+E11</f>
        <v>0</v>
      </c>
      <c r="F10" s="92">
        <f>+F11</f>
        <v>0</v>
      </c>
      <c r="G10" s="92">
        <f>+G11</f>
        <v>0</v>
      </c>
      <c r="H10" s="92">
        <f>+H11</f>
        <v>0</v>
      </c>
      <c r="I10" s="93"/>
      <c r="J10" s="91">
        <f>J13+J19+J22+J32+J37+J97</f>
        <v>1567958428</v>
      </c>
      <c r="K10" s="94"/>
      <c r="L10" s="91">
        <f>L13+L19+L22+L32+L37+L97</f>
        <v>543171871</v>
      </c>
      <c r="M10" s="91">
        <f>M13+M19+M22+M32+M37+M97</f>
        <v>163335344</v>
      </c>
      <c r="N10" s="91">
        <f>+L10+M10</f>
        <v>706507215</v>
      </c>
      <c r="O10" s="91">
        <f>O13+O19+O22+O32+O37+O97</f>
        <v>543156958</v>
      </c>
      <c r="P10" s="91">
        <f>+P11</f>
        <v>127229876</v>
      </c>
      <c r="Q10" s="91">
        <f t="shared" si="0"/>
        <v>670386834</v>
      </c>
      <c r="R10" s="91">
        <f t="shared" si="1"/>
        <v>897571594</v>
      </c>
      <c r="S10" s="91">
        <f>+S11</f>
        <v>384813747</v>
      </c>
      <c r="T10" s="91">
        <f>+T11</f>
        <v>127229876</v>
      </c>
      <c r="U10" s="91">
        <f>+S10+T10</f>
        <v>512043623</v>
      </c>
      <c r="V10" s="91">
        <f>+V11</f>
        <v>384813747</v>
      </c>
      <c r="W10" s="91">
        <f>+W11</f>
        <v>127229876</v>
      </c>
      <c r="X10" s="91">
        <f t="shared" si="2"/>
        <v>512043623</v>
      </c>
      <c r="Y10" s="91">
        <f t="shared" si="3"/>
        <v>0</v>
      </c>
    </row>
    <row r="11" spans="1:25" s="87" customFormat="1" ht="12.75" customHeight="1" x14ac:dyDescent="0.25">
      <c r="A11" s="95" t="s">
        <v>37</v>
      </c>
      <c r="B11" s="96" t="s">
        <v>38</v>
      </c>
      <c r="C11" s="95"/>
      <c r="D11" s="97">
        <f>+D12+D22+D32</f>
        <v>1175658428</v>
      </c>
      <c r="E11" s="98">
        <f>+E12+E22+E32</f>
        <v>0</v>
      </c>
      <c r="F11" s="98">
        <f>+F12+F22+F32</f>
        <v>0</v>
      </c>
      <c r="G11" s="98">
        <f>+G12+G22+G32</f>
        <v>0</v>
      </c>
      <c r="H11" s="98">
        <f>+H12+H22+H32</f>
        <v>0</v>
      </c>
      <c r="I11" s="99"/>
      <c r="J11" s="97">
        <f>+J12+J22+J32</f>
        <v>1175658428</v>
      </c>
      <c r="K11" s="100"/>
      <c r="L11" s="97">
        <f>+L12+L22+L32</f>
        <v>384813747</v>
      </c>
      <c r="M11" s="97">
        <f>+M12+M22+M32</f>
        <v>127229876</v>
      </c>
      <c r="N11" s="97">
        <f>+L11+M11</f>
        <v>512043623</v>
      </c>
      <c r="O11" s="97">
        <f>+O12+O22+O32</f>
        <v>384813747</v>
      </c>
      <c r="P11" s="97">
        <f>+P12+P22+P32</f>
        <v>127229876</v>
      </c>
      <c r="Q11" s="97">
        <f t="shared" si="0"/>
        <v>512043623</v>
      </c>
      <c r="R11" s="97">
        <f t="shared" si="1"/>
        <v>663614805</v>
      </c>
      <c r="S11" s="97">
        <f>+S12+S22+S32</f>
        <v>384813747</v>
      </c>
      <c r="T11" s="97">
        <f>+T12+T22+T32</f>
        <v>127229876</v>
      </c>
      <c r="U11" s="97">
        <f>+S11+T11</f>
        <v>512043623</v>
      </c>
      <c r="V11" s="97">
        <f>+V12+V22+V32</f>
        <v>384813747</v>
      </c>
      <c r="W11" s="97">
        <f>+W12+W22+W32</f>
        <v>127229876</v>
      </c>
      <c r="X11" s="97">
        <f t="shared" si="2"/>
        <v>512043623</v>
      </c>
      <c r="Y11" s="97">
        <f t="shared" si="3"/>
        <v>0</v>
      </c>
    </row>
    <row r="12" spans="1:25" s="87" customFormat="1" ht="12.75" customHeight="1" x14ac:dyDescent="0.25">
      <c r="A12" s="95" t="s">
        <v>39</v>
      </c>
      <c r="B12" s="96" t="s">
        <v>40</v>
      </c>
      <c r="C12" s="95"/>
      <c r="D12" s="97">
        <f t="shared" ref="D12:J12" si="4">+D13+D19</f>
        <v>800558428</v>
      </c>
      <c r="E12" s="99">
        <f t="shared" si="4"/>
        <v>0</v>
      </c>
      <c r="F12" s="99">
        <f t="shared" si="4"/>
        <v>0</v>
      </c>
      <c r="G12" s="99">
        <f t="shared" si="4"/>
        <v>0</v>
      </c>
      <c r="H12" s="99">
        <f t="shared" si="4"/>
        <v>0</v>
      </c>
      <c r="I12" s="99">
        <f t="shared" si="4"/>
        <v>0</v>
      </c>
      <c r="J12" s="97">
        <f t="shared" si="4"/>
        <v>800558428</v>
      </c>
      <c r="K12" s="101"/>
      <c r="L12" s="97">
        <f>+L13+L19</f>
        <v>297743375</v>
      </c>
      <c r="M12" s="97">
        <f>+M13+M19</f>
        <v>91364509</v>
      </c>
      <c r="N12" s="97">
        <f>+L12+M12</f>
        <v>389107884</v>
      </c>
      <c r="O12" s="97">
        <f>+O13+O19</f>
        <v>297743375</v>
      </c>
      <c r="P12" s="97">
        <f>+P13+P19</f>
        <v>91364509</v>
      </c>
      <c r="Q12" s="97">
        <f t="shared" si="0"/>
        <v>389107884</v>
      </c>
      <c r="R12" s="97">
        <f t="shared" si="1"/>
        <v>411450544</v>
      </c>
      <c r="S12" s="97">
        <f>+S13</f>
        <v>297743375</v>
      </c>
      <c r="T12" s="97">
        <f>+T13+T19</f>
        <v>91364509</v>
      </c>
      <c r="U12" s="97">
        <f>+S12+T12</f>
        <v>389107884</v>
      </c>
      <c r="V12" s="97">
        <f>+V13</f>
        <v>297743375</v>
      </c>
      <c r="W12" s="97">
        <f>+W13+W19</f>
        <v>91364509</v>
      </c>
      <c r="X12" s="97">
        <f t="shared" si="2"/>
        <v>389107884</v>
      </c>
      <c r="Y12" s="97">
        <f t="shared" si="3"/>
        <v>0</v>
      </c>
    </row>
    <row r="13" spans="1:25" s="87" customFormat="1" ht="12" customHeight="1" x14ac:dyDescent="0.25">
      <c r="A13" s="102" t="s">
        <v>41</v>
      </c>
      <c r="B13" s="103" t="s">
        <v>42</v>
      </c>
      <c r="C13" s="102"/>
      <c r="D13" s="104">
        <f>SUM(D14:D18)</f>
        <v>709258428</v>
      </c>
      <c r="E13" s="105">
        <f>E14+E16+E17+E18</f>
        <v>0</v>
      </c>
      <c r="F13" s="105">
        <f>F14+F16+F17+F18</f>
        <v>0</v>
      </c>
      <c r="G13" s="105">
        <f>G14+G16+G17+G18</f>
        <v>0</v>
      </c>
      <c r="H13" s="105">
        <f>H14+H16+H17+H18</f>
        <v>0</v>
      </c>
      <c r="I13" s="105">
        <f>I14+I16+I17+I18</f>
        <v>0</v>
      </c>
      <c r="J13" s="104">
        <f>SUM(J14:J18)</f>
        <v>709258428</v>
      </c>
      <c r="K13" s="105"/>
      <c r="L13" s="104">
        <f>SUM(L14:L18)</f>
        <v>297743375</v>
      </c>
      <c r="M13" s="104">
        <f>SUM(M14:M18)</f>
        <v>73182265</v>
      </c>
      <c r="N13" s="104">
        <f>L13+M13</f>
        <v>370925640</v>
      </c>
      <c r="O13" s="104">
        <f>SUM(O14:O18)</f>
        <v>297743375</v>
      </c>
      <c r="P13" s="104">
        <f>SUM(P14:P18)</f>
        <v>73182265</v>
      </c>
      <c r="Q13" s="104">
        <f>O13+P13</f>
        <v>370925640</v>
      </c>
      <c r="R13" s="104">
        <f>SUM(R14:R18)</f>
        <v>338332788</v>
      </c>
      <c r="S13" s="104">
        <f>SUM(S14:S18)</f>
        <v>297743375</v>
      </c>
      <c r="T13" s="104">
        <f>SUM(T14:T18)</f>
        <v>73182265</v>
      </c>
      <c r="U13" s="104">
        <f>S13+T13</f>
        <v>370925640</v>
      </c>
      <c r="V13" s="104">
        <f>SUM(V14:V18)</f>
        <v>297743375</v>
      </c>
      <c r="W13" s="104">
        <f>SUM(W14:W18)</f>
        <v>73182265</v>
      </c>
      <c r="X13" s="104">
        <f>V13+W13</f>
        <v>370925640</v>
      </c>
      <c r="Y13" s="104">
        <f>U13-X13</f>
        <v>0</v>
      </c>
    </row>
    <row r="14" spans="1:25" ht="12" customHeight="1" x14ac:dyDescent="0.25">
      <c r="A14" s="106" t="s">
        <v>43</v>
      </c>
      <c r="B14" s="107" t="s">
        <v>44</v>
      </c>
      <c r="C14" s="107">
        <v>1</v>
      </c>
      <c r="D14" s="108">
        <v>652828428</v>
      </c>
      <c r="E14" s="109">
        <v>0</v>
      </c>
      <c r="F14" s="109">
        <v>0</v>
      </c>
      <c r="G14" s="110">
        <v>0</v>
      </c>
      <c r="H14" s="109">
        <v>0</v>
      </c>
      <c r="I14" s="111">
        <v>0</v>
      </c>
      <c r="J14" s="112">
        <f>D14+E14-F14-H14+I14</f>
        <v>652828428</v>
      </c>
      <c r="K14" s="113" t="s">
        <v>45</v>
      </c>
      <c r="L14" s="114">
        <v>287080830</v>
      </c>
      <c r="M14" s="108">
        <v>65771360</v>
      </c>
      <c r="N14" s="108">
        <f>+L14+M14</f>
        <v>352852190</v>
      </c>
      <c r="O14" s="108">
        <v>287080830</v>
      </c>
      <c r="P14" s="108">
        <v>65771360</v>
      </c>
      <c r="Q14" s="108">
        <f t="shared" si="0"/>
        <v>352852190</v>
      </c>
      <c r="R14" s="108">
        <f>+J14-Q14</f>
        <v>299976238</v>
      </c>
      <c r="S14" s="108">
        <v>287080830</v>
      </c>
      <c r="T14" s="108">
        <v>65771360</v>
      </c>
      <c r="U14" s="108">
        <f>+S14+T14</f>
        <v>352852190</v>
      </c>
      <c r="V14" s="108">
        <v>287080830</v>
      </c>
      <c r="W14" s="108">
        <v>65771360</v>
      </c>
      <c r="X14" s="115">
        <f t="shared" si="2"/>
        <v>352852190</v>
      </c>
      <c r="Y14" s="115">
        <f t="shared" si="3"/>
        <v>0</v>
      </c>
    </row>
    <row r="15" spans="1:25" ht="12" customHeight="1" x14ac:dyDescent="0.25">
      <c r="A15" s="106" t="s">
        <v>46</v>
      </c>
      <c r="B15" s="107" t="s">
        <v>47</v>
      </c>
      <c r="C15" s="107">
        <v>1</v>
      </c>
      <c r="D15" s="108">
        <v>1430000</v>
      </c>
      <c r="E15" s="109">
        <v>0</v>
      </c>
      <c r="F15" s="109">
        <v>0</v>
      </c>
      <c r="G15" s="110">
        <v>0</v>
      </c>
      <c r="H15" s="109">
        <v>0</v>
      </c>
      <c r="I15" s="111">
        <v>0</v>
      </c>
      <c r="J15" s="112">
        <v>1430000</v>
      </c>
      <c r="K15" s="113" t="s">
        <v>45</v>
      </c>
      <c r="L15" s="114">
        <v>364432</v>
      </c>
      <c r="M15" s="108">
        <v>72749</v>
      </c>
      <c r="N15" s="108">
        <f>+L15+M15</f>
        <v>437181</v>
      </c>
      <c r="O15" s="108">
        <v>364432</v>
      </c>
      <c r="P15" s="108">
        <v>72749</v>
      </c>
      <c r="Q15" s="108">
        <f>+O15+P15</f>
        <v>437181</v>
      </c>
      <c r="R15" s="108">
        <f>+J15-Q15</f>
        <v>992819</v>
      </c>
      <c r="S15" s="108">
        <v>364432</v>
      </c>
      <c r="T15" s="108">
        <v>72749</v>
      </c>
      <c r="U15" s="108">
        <f>+S15+T15</f>
        <v>437181</v>
      </c>
      <c r="V15" s="108">
        <v>364432</v>
      </c>
      <c r="W15" s="108">
        <v>72749</v>
      </c>
      <c r="X15" s="115">
        <f t="shared" si="2"/>
        <v>437181</v>
      </c>
      <c r="Y15" s="115">
        <f>+U15-X15</f>
        <v>0</v>
      </c>
    </row>
    <row r="16" spans="1:25" ht="12" customHeight="1" x14ac:dyDescent="0.25">
      <c r="A16" s="106" t="s">
        <v>48</v>
      </c>
      <c r="B16" s="107" t="s">
        <v>49</v>
      </c>
      <c r="C16" s="107">
        <v>1</v>
      </c>
      <c r="D16" s="108">
        <v>1500000</v>
      </c>
      <c r="E16" s="109">
        <v>0</v>
      </c>
      <c r="F16" s="109">
        <v>0</v>
      </c>
      <c r="G16" s="110">
        <v>0</v>
      </c>
      <c r="H16" s="109">
        <v>0</v>
      </c>
      <c r="I16" s="111">
        <v>0</v>
      </c>
      <c r="J16" s="112">
        <f>D16+E16-F16-H16+I16</f>
        <v>1500000</v>
      </c>
      <c r="K16" s="113" t="s">
        <v>45</v>
      </c>
      <c r="L16" s="114">
        <v>679596</v>
      </c>
      <c r="M16" s="108">
        <v>140606</v>
      </c>
      <c r="N16" s="108">
        <f>+L16+M16</f>
        <v>820202</v>
      </c>
      <c r="O16" s="108">
        <v>679596</v>
      </c>
      <c r="P16" s="108">
        <v>140606</v>
      </c>
      <c r="Q16" s="108">
        <f t="shared" si="0"/>
        <v>820202</v>
      </c>
      <c r="R16" s="108">
        <f>+J16-Q16</f>
        <v>679798</v>
      </c>
      <c r="S16" s="108">
        <v>679596</v>
      </c>
      <c r="T16" s="108">
        <v>140606</v>
      </c>
      <c r="U16" s="108">
        <f>+S16+T16</f>
        <v>820202</v>
      </c>
      <c r="V16" s="108">
        <v>679596</v>
      </c>
      <c r="W16" s="108">
        <v>140606</v>
      </c>
      <c r="X16" s="115">
        <f t="shared" si="2"/>
        <v>820202</v>
      </c>
      <c r="Y16" s="115">
        <f t="shared" si="3"/>
        <v>0</v>
      </c>
    </row>
    <row r="17" spans="1:25" ht="13.5" customHeight="1" x14ac:dyDescent="0.25">
      <c r="A17" s="106" t="s">
        <v>50</v>
      </c>
      <c r="B17" s="107" t="s">
        <v>51</v>
      </c>
      <c r="C17" s="107">
        <v>1</v>
      </c>
      <c r="D17" s="108">
        <v>33000000</v>
      </c>
      <c r="E17" s="109">
        <v>0</v>
      </c>
      <c r="F17" s="109">
        <v>0</v>
      </c>
      <c r="G17" s="110">
        <v>0</v>
      </c>
      <c r="H17" s="109">
        <v>0</v>
      </c>
      <c r="I17" s="111">
        <v>0</v>
      </c>
      <c r="J17" s="112">
        <f>D17+E17-F17-H17+I17</f>
        <v>33000000</v>
      </c>
      <c r="K17" s="113" t="s">
        <v>45</v>
      </c>
      <c r="L17" s="114">
        <v>0</v>
      </c>
      <c r="M17" s="108">
        <f>1387147+1006229+1524921</f>
        <v>3918297</v>
      </c>
      <c r="N17" s="108">
        <f>+L17+M17</f>
        <v>3918297</v>
      </c>
      <c r="O17" s="108">
        <v>0</v>
      </c>
      <c r="P17" s="108">
        <v>3918297</v>
      </c>
      <c r="Q17" s="108">
        <f t="shared" si="0"/>
        <v>3918297</v>
      </c>
      <c r="R17" s="108">
        <f>+J17-Q17</f>
        <v>29081703</v>
      </c>
      <c r="S17" s="108">
        <v>0</v>
      </c>
      <c r="T17" s="108">
        <v>3918297</v>
      </c>
      <c r="U17" s="108">
        <f>+S17+T17</f>
        <v>3918297</v>
      </c>
      <c r="V17" s="108">
        <v>0</v>
      </c>
      <c r="W17" s="108">
        <v>3918297</v>
      </c>
      <c r="X17" s="115">
        <f t="shared" si="2"/>
        <v>3918297</v>
      </c>
      <c r="Y17" s="115">
        <f t="shared" si="3"/>
        <v>0</v>
      </c>
    </row>
    <row r="18" spans="1:25" ht="12.75" customHeight="1" x14ac:dyDescent="0.25">
      <c r="A18" s="106" t="s">
        <v>52</v>
      </c>
      <c r="B18" s="107" t="s">
        <v>53</v>
      </c>
      <c r="C18" s="107">
        <v>1</v>
      </c>
      <c r="D18" s="108">
        <v>20500000</v>
      </c>
      <c r="E18" s="109">
        <v>0</v>
      </c>
      <c r="F18" s="109">
        <v>0</v>
      </c>
      <c r="G18" s="110">
        <v>0</v>
      </c>
      <c r="H18" s="109">
        <v>0</v>
      </c>
      <c r="I18" s="111">
        <v>0</v>
      </c>
      <c r="J18" s="112">
        <f>D18+E18-F18-H18+I18</f>
        <v>20500000</v>
      </c>
      <c r="K18" s="113" t="s">
        <v>45</v>
      </c>
      <c r="L18" s="114">
        <v>9618517</v>
      </c>
      <c r="M18" s="108">
        <f>1381211+160629+697354+1040059</f>
        <v>3279253</v>
      </c>
      <c r="N18" s="108">
        <f>+L18+M18</f>
        <v>12897770</v>
      </c>
      <c r="O18" s="108">
        <v>9618517</v>
      </c>
      <c r="P18" s="108">
        <f>1381211+160629+697354+1040059</f>
        <v>3279253</v>
      </c>
      <c r="Q18" s="108">
        <f t="shared" si="0"/>
        <v>12897770</v>
      </c>
      <c r="R18" s="108">
        <f>+J18-Q18</f>
        <v>7602230</v>
      </c>
      <c r="S18" s="108">
        <v>9618517</v>
      </c>
      <c r="T18" s="108">
        <f>1381211+160629+697354+1040059</f>
        <v>3279253</v>
      </c>
      <c r="U18" s="108">
        <f>+S18+T18</f>
        <v>12897770</v>
      </c>
      <c r="V18" s="108">
        <v>9618517</v>
      </c>
      <c r="W18" s="108">
        <v>3279253</v>
      </c>
      <c r="X18" s="115">
        <f t="shared" si="2"/>
        <v>12897770</v>
      </c>
      <c r="Y18" s="115">
        <f t="shared" si="3"/>
        <v>0</v>
      </c>
    </row>
    <row r="19" spans="1:25" s="87" customFormat="1" ht="14.25" customHeight="1" x14ac:dyDescent="0.25">
      <c r="A19" s="116" t="s">
        <v>54</v>
      </c>
      <c r="B19" s="102" t="s">
        <v>55</v>
      </c>
      <c r="C19" s="102"/>
      <c r="D19" s="104">
        <f>+D20+D21</f>
        <v>91300000</v>
      </c>
      <c r="E19" s="117">
        <f>+E20+E21</f>
        <v>0</v>
      </c>
      <c r="F19" s="117">
        <f>+F20+F21</f>
        <v>0</v>
      </c>
      <c r="G19" s="117">
        <f>+G20+G21</f>
        <v>0</v>
      </c>
      <c r="H19" s="117">
        <f>+H20+H21</f>
        <v>0</v>
      </c>
      <c r="I19" s="105"/>
      <c r="J19" s="104">
        <f>+J20+J21</f>
        <v>91300000</v>
      </c>
      <c r="K19" s="118"/>
      <c r="L19" s="119">
        <f>+L20+L21</f>
        <v>0</v>
      </c>
      <c r="M19" s="104">
        <f>+M20+M21</f>
        <v>18182244</v>
      </c>
      <c r="N19" s="104">
        <f>+M19+L19</f>
        <v>18182244</v>
      </c>
      <c r="O19" s="104">
        <f>+O20+O21</f>
        <v>0</v>
      </c>
      <c r="P19" s="104">
        <f>+P20+P21</f>
        <v>18182244</v>
      </c>
      <c r="Q19" s="104">
        <f t="shared" si="0"/>
        <v>18182244</v>
      </c>
      <c r="R19" s="104">
        <f t="shared" si="1"/>
        <v>73117756</v>
      </c>
      <c r="S19" s="104">
        <f>+S20+S21</f>
        <v>0</v>
      </c>
      <c r="T19" s="104">
        <f>SUM(T20:T21)</f>
        <v>18182244</v>
      </c>
      <c r="U19" s="104">
        <f>S19+T19</f>
        <v>18182244</v>
      </c>
      <c r="V19" s="104">
        <f>+V20+V21</f>
        <v>0</v>
      </c>
      <c r="W19" s="104">
        <f>SUM(W20:W21)</f>
        <v>18182244</v>
      </c>
      <c r="X19" s="104">
        <f>V19+W19</f>
        <v>18182244</v>
      </c>
      <c r="Y19" s="104">
        <f>+U19-X19</f>
        <v>0</v>
      </c>
    </row>
    <row r="20" spans="1:25" ht="15" customHeight="1" x14ac:dyDescent="0.25">
      <c r="A20" s="120" t="s">
        <v>56</v>
      </c>
      <c r="B20" s="107" t="s">
        <v>57</v>
      </c>
      <c r="C20" s="107">
        <v>1</v>
      </c>
      <c r="D20" s="108">
        <v>61600000</v>
      </c>
      <c r="E20" s="109">
        <v>0</v>
      </c>
      <c r="F20" s="109">
        <v>0</v>
      </c>
      <c r="G20" s="121">
        <f>+G21+G22</f>
        <v>0</v>
      </c>
      <c r="H20" s="109">
        <v>0</v>
      </c>
      <c r="I20" s="111">
        <v>0</v>
      </c>
      <c r="J20" s="112">
        <f>D20+E20-F20-H20+I20</f>
        <v>61600000</v>
      </c>
      <c r="K20" s="113" t="s">
        <v>45</v>
      </c>
      <c r="L20" s="114"/>
      <c r="M20" s="108">
        <f>1377219+2070637+1515508</f>
        <v>4963364</v>
      </c>
      <c r="N20" s="108">
        <f>+L20+M20</f>
        <v>4963364</v>
      </c>
      <c r="O20" s="108">
        <v>0</v>
      </c>
      <c r="P20" s="108">
        <f>1377219+2070637+1515508</f>
        <v>4963364</v>
      </c>
      <c r="Q20" s="115">
        <f t="shared" si="0"/>
        <v>4963364</v>
      </c>
      <c r="R20" s="108">
        <f t="shared" si="1"/>
        <v>56636636</v>
      </c>
      <c r="S20" s="115">
        <v>0</v>
      </c>
      <c r="T20" s="108">
        <f>1377219+2070637+1515508</f>
        <v>4963364</v>
      </c>
      <c r="U20" s="108">
        <f>+S20+T20</f>
        <v>4963364</v>
      </c>
      <c r="V20" s="108">
        <v>0</v>
      </c>
      <c r="W20" s="108">
        <v>4963364</v>
      </c>
      <c r="X20" s="115">
        <f t="shared" si="2"/>
        <v>4963364</v>
      </c>
      <c r="Y20" s="115">
        <f t="shared" si="3"/>
        <v>0</v>
      </c>
    </row>
    <row r="21" spans="1:25" ht="14.25" customHeight="1" x14ac:dyDescent="0.25">
      <c r="A21" s="120" t="s">
        <v>58</v>
      </c>
      <c r="B21" s="107" t="s">
        <v>59</v>
      </c>
      <c r="C21" s="107">
        <v>1</v>
      </c>
      <c r="D21" s="108">
        <v>29700000</v>
      </c>
      <c r="E21" s="109">
        <v>0</v>
      </c>
      <c r="F21" s="109">
        <v>0</v>
      </c>
      <c r="G21" s="121">
        <f>+G22+G23</f>
        <v>0</v>
      </c>
      <c r="H21" s="109">
        <v>0</v>
      </c>
      <c r="I21" s="111">
        <v>0</v>
      </c>
      <c r="J21" s="112">
        <f>D21+E21-F21-H21+I21</f>
        <v>29700000</v>
      </c>
      <c r="K21" s="113" t="s">
        <v>45</v>
      </c>
      <c r="L21" s="114"/>
      <c r="M21" s="108">
        <f>2044540+6765588+1805800+1020670+1582282</f>
        <v>13218880</v>
      </c>
      <c r="N21" s="108">
        <f>+L21+M21</f>
        <v>13218880</v>
      </c>
      <c r="O21" s="108">
        <v>0</v>
      </c>
      <c r="P21" s="108">
        <f>2044540+6765588+1805800+1020670+1582282</f>
        <v>13218880</v>
      </c>
      <c r="Q21" s="115">
        <f t="shared" si="0"/>
        <v>13218880</v>
      </c>
      <c r="R21" s="108">
        <f t="shared" si="1"/>
        <v>16481120</v>
      </c>
      <c r="S21" s="115">
        <v>0</v>
      </c>
      <c r="T21" s="108">
        <f>2044540+6765588+1805800+1020670+1582282</f>
        <v>13218880</v>
      </c>
      <c r="U21" s="108">
        <f>+S21+T21</f>
        <v>13218880</v>
      </c>
      <c r="V21" s="108">
        <v>0</v>
      </c>
      <c r="W21" s="108">
        <v>13218880</v>
      </c>
      <c r="X21" s="115">
        <f t="shared" si="2"/>
        <v>13218880</v>
      </c>
      <c r="Y21" s="115">
        <f t="shared" si="3"/>
        <v>0</v>
      </c>
    </row>
    <row r="22" spans="1:25" s="87" customFormat="1" ht="24" customHeight="1" x14ac:dyDescent="0.25">
      <c r="A22" s="102" t="s">
        <v>60</v>
      </c>
      <c r="B22" s="102" t="s">
        <v>61</v>
      </c>
      <c r="C22" s="102"/>
      <c r="D22" s="104">
        <f>+D23+D24+D25+D26+D27+D28+D29+D30+D31</f>
        <v>314100000</v>
      </c>
      <c r="E22" s="117">
        <f>+E23+E24+E25+E26+E27+E28+E29+E30+E31</f>
        <v>0</v>
      </c>
      <c r="F22" s="117">
        <f>+F23+F24+F25+F26+F27+F28+F29+F30+F31</f>
        <v>0</v>
      </c>
      <c r="G22" s="117">
        <f>+G23+G24+G25+G26+G27+G28+G29+G30+G31</f>
        <v>0</v>
      </c>
      <c r="H22" s="117">
        <f>+H23+H24+H25+H26+H27+H28+H29+H30+H31</f>
        <v>0</v>
      </c>
      <c r="I22" s="105">
        <v>0</v>
      </c>
      <c r="J22" s="104">
        <f>+J23+J24+J25+J26+J27+J28+J29+J30+J31</f>
        <v>314100000</v>
      </c>
      <c r="K22" s="118"/>
      <c r="L22" s="119">
        <f>+L23+L24+L25+L26+L27+L28+L29+L30+L31</f>
        <v>87070372</v>
      </c>
      <c r="M22" s="104">
        <f>SUM(M23:M31)</f>
        <v>24456653</v>
      </c>
      <c r="N22" s="104">
        <f>+M22+L22</f>
        <v>111527025</v>
      </c>
      <c r="O22" s="104">
        <f>+O23+O24+O25+O26+O27+O28+O29+O30+O31</f>
        <v>87070372</v>
      </c>
      <c r="P22" s="104">
        <f>+P23+P24+P25+P26+P27+P28+P29+P30+P31</f>
        <v>24456653</v>
      </c>
      <c r="Q22" s="104">
        <f t="shared" si="0"/>
        <v>111527025</v>
      </c>
      <c r="R22" s="104">
        <f t="shared" si="1"/>
        <v>202572975</v>
      </c>
      <c r="S22" s="104">
        <f>+S23+S24+S25+S26+S27+S28+S29+S30+S31</f>
        <v>87070372</v>
      </c>
      <c r="T22" s="104">
        <f>SUM(T23:T31)</f>
        <v>24456653</v>
      </c>
      <c r="U22" s="104">
        <f>S22+T22</f>
        <v>111527025</v>
      </c>
      <c r="V22" s="104">
        <f>SUM(V23:V31)</f>
        <v>87070372</v>
      </c>
      <c r="W22" s="104">
        <f>SUM(W23:W31)</f>
        <v>24456653</v>
      </c>
      <c r="X22" s="104">
        <f>V22+W22</f>
        <v>111527025</v>
      </c>
      <c r="Y22" s="104">
        <f t="shared" si="3"/>
        <v>0</v>
      </c>
    </row>
    <row r="23" spans="1:25" ht="13.5" customHeight="1" x14ac:dyDescent="0.25">
      <c r="A23" s="107" t="s">
        <v>62</v>
      </c>
      <c r="B23" s="107" t="s">
        <v>63</v>
      </c>
      <c r="C23" s="107">
        <v>1</v>
      </c>
      <c r="D23" s="108">
        <v>87400000</v>
      </c>
      <c r="E23" s="109">
        <v>0</v>
      </c>
      <c r="F23" s="109">
        <v>0</v>
      </c>
      <c r="G23" s="121">
        <f t="shared" ref="G23:G30" si="5">+G24+G25+G26+G27+G28+G29+G30+G31+G32</f>
        <v>0</v>
      </c>
      <c r="H23" s="109">
        <v>0</v>
      </c>
      <c r="I23" s="111">
        <v>0</v>
      </c>
      <c r="J23" s="112">
        <f t="shared" ref="J23:J31" si="6">D23+E23-F23-H23+I23</f>
        <v>87400000</v>
      </c>
      <c r="K23" s="113" t="s">
        <v>45</v>
      </c>
      <c r="L23" s="114">
        <v>35683486</v>
      </c>
      <c r="M23" s="108">
        <v>7194800</v>
      </c>
      <c r="N23" s="108">
        <f t="shared" ref="N23:N31" si="7">+L23+M23</f>
        <v>42878286</v>
      </c>
      <c r="O23" s="108">
        <v>35683486</v>
      </c>
      <c r="P23" s="108">
        <v>7194800</v>
      </c>
      <c r="Q23" s="108">
        <f t="shared" si="0"/>
        <v>42878286</v>
      </c>
      <c r="R23" s="108">
        <f t="shared" si="1"/>
        <v>44521714</v>
      </c>
      <c r="S23" s="108">
        <v>35683486</v>
      </c>
      <c r="T23" s="108">
        <v>7194800</v>
      </c>
      <c r="U23" s="108">
        <f t="shared" ref="U23:U34" si="8">+S23+T23</f>
        <v>42878286</v>
      </c>
      <c r="V23" s="108">
        <v>35683486</v>
      </c>
      <c r="W23" s="108">
        <v>7194800</v>
      </c>
      <c r="X23" s="115">
        <f t="shared" si="2"/>
        <v>42878286</v>
      </c>
      <c r="Y23" s="115">
        <f t="shared" si="3"/>
        <v>0</v>
      </c>
    </row>
    <row r="24" spans="1:25" ht="12.75" customHeight="1" x14ac:dyDescent="0.25">
      <c r="A24" s="107" t="s">
        <v>64</v>
      </c>
      <c r="B24" s="107" t="s">
        <v>65</v>
      </c>
      <c r="C24" s="107">
        <v>1</v>
      </c>
      <c r="D24" s="108">
        <v>54300000</v>
      </c>
      <c r="E24" s="109">
        <v>0</v>
      </c>
      <c r="F24" s="109">
        <v>0</v>
      </c>
      <c r="G24" s="121">
        <f t="shared" si="5"/>
        <v>0</v>
      </c>
      <c r="H24" s="109">
        <v>0</v>
      </c>
      <c r="I24" s="111">
        <v>0</v>
      </c>
      <c r="J24" s="112">
        <f t="shared" si="6"/>
        <v>54300000</v>
      </c>
      <c r="K24" s="113" t="s">
        <v>45</v>
      </c>
      <c r="L24" s="114">
        <v>25274286</v>
      </c>
      <c r="M24" s="108">
        <v>5096000</v>
      </c>
      <c r="N24" s="108">
        <f t="shared" si="7"/>
        <v>30370286</v>
      </c>
      <c r="O24" s="108">
        <v>25274286</v>
      </c>
      <c r="P24" s="108">
        <v>5096000</v>
      </c>
      <c r="Q24" s="108">
        <f t="shared" si="0"/>
        <v>30370286</v>
      </c>
      <c r="R24" s="108">
        <f t="shared" si="1"/>
        <v>23929714</v>
      </c>
      <c r="S24" s="108">
        <v>25274286</v>
      </c>
      <c r="T24" s="108">
        <v>5096000</v>
      </c>
      <c r="U24" s="108">
        <f t="shared" si="8"/>
        <v>30370286</v>
      </c>
      <c r="V24" s="108">
        <v>25274286</v>
      </c>
      <c r="W24" s="108">
        <v>5096000</v>
      </c>
      <c r="X24" s="115">
        <f t="shared" si="2"/>
        <v>30370286</v>
      </c>
      <c r="Y24" s="115">
        <f t="shared" si="3"/>
        <v>0</v>
      </c>
    </row>
    <row r="25" spans="1:25" ht="12.75" customHeight="1" x14ac:dyDescent="0.25">
      <c r="A25" s="107" t="s">
        <v>66</v>
      </c>
      <c r="B25" s="107" t="s">
        <v>67</v>
      </c>
      <c r="C25" s="107">
        <v>1</v>
      </c>
      <c r="D25" s="108">
        <v>92000000</v>
      </c>
      <c r="E25" s="109">
        <v>0</v>
      </c>
      <c r="F25" s="109">
        <v>0</v>
      </c>
      <c r="G25" s="121">
        <f t="shared" si="5"/>
        <v>0</v>
      </c>
      <c r="H25" s="109">
        <v>0</v>
      </c>
      <c r="I25" s="111">
        <v>0</v>
      </c>
      <c r="J25" s="112">
        <f t="shared" si="6"/>
        <v>92000000</v>
      </c>
      <c r="K25" s="113" t="s">
        <v>45</v>
      </c>
      <c r="L25" s="114">
        <v>0</v>
      </c>
      <c r="M25" s="108">
        <f>1497101+2218115+1646537</f>
        <v>5361753</v>
      </c>
      <c r="N25" s="108">
        <f t="shared" si="7"/>
        <v>5361753</v>
      </c>
      <c r="O25" s="108">
        <v>0</v>
      </c>
      <c r="P25" s="108">
        <v>5361753</v>
      </c>
      <c r="Q25" s="108">
        <f t="shared" si="0"/>
        <v>5361753</v>
      </c>
      <c r="R25" s="108">
        <f t="shared" si="1"/>
        <v>86638247</v>
      </c>
      <c r="S25" s="108">
        <v>0</v>
      </c>
      <c r="T25" s="108">
        <v>5361753</v>
      </c>
      <c r="U25" s="108">
        <f t="shared" si="8"/>
        <v>5361753</v>
      </c>
      <c r="V25" s="108">
        <v>0</v>
      </c>
      <c r="W25" s="108">
        <v>5361753</v>
      </c>
      <c r="X25" s="115">
        <f t="shared" si="2"/>
        <v>5361753</v>
      </c>
      <c r="Y25" s="115">
        <f t="shared" si="3"/>
        <v>0</v>
      </c>
    </row>
    <row r="26" spans="1:25" ht="12" customHeight="1" x14ac:dyDescent="0.25">
      <c r="A26" s="107" t="s">
        <v>68</v>
      </c>
      <c r="B26" s="107" t="s">
        <v>69</v>
      </c>
      <c r="C26" s="107">
        <v>1</v>
      </c>
      <c r="D26" s="108">
        <v>30200000</v>
      </c>
      <c r="E26" s="109">
        <v>0</v>
      </c>
      <c r="F26" s="109">
        <v>0</v>
      </c>
      <c r="G26" s="121">
        <f t="shared" si="5"/>
        <v>0</v>
      </c>
      <c r="H26" s="109">
        <v>0</v>
      </c>
      <c r="I26" s="111">
        <v>0</v>
      </c>
      <c r="J26" s="112">
        <f t="shared" si="6"/>
        <v>30200000</v>
      </c>
      <c r="K26" s="113" t="s">
        <v>45</v>
      </c>
      <c r="L26" s="114">
        <v>10970300</v>
      </c>
      <c r="M26" s="108">
        <v>2893200</v>
      </c>
      <c r="N26" s="108">
        <f t="shared" si="7"/>
        <v>13863500</v>
      </c>
      <c r="O26" s="108">
        <v>10970300</v>
      </c>
      <c r="P26" s="108">
        <v>2893200</v>
      </c>
      <c r="Q26" s="108">
        <f t="shared" si="0"/>
        <v>13863500</v>
      </c>
      <c r="R26" s="108">
        <f t="shared" si="1"/>
        <v>16336500</v>
      </c>
      <c r="S26" s="108">
        <v>10970300</v>
      </c>
      <c r="T26" s="108">
        <v>2893200</v>
      </c>
      <c r="U26" s="108">
        <f t="shared" si="8"/>
        <v>13863500</v>
      </c>
      <c r="V26" s="108">
        <v>10970300</v>
      </c>
      <c r="W26" s="108">
        <v>2893200</v>
      </c>
      <c r="X26" s="115">
        <f t="shared" si="2"/>
        <v>13863500</v>
      </c>
      <c r="Y26" s="115">
        <f t="shared" si="3"/>
        <v>0</v>
      </c>
    </row>
    <row r="27" spans="1:25" ht="12" customHeight="1" x14ac:dyDescent="0.25">
      <c r="A27" s="107" t="s">
        <v>70</v>
      </c>
      <c r="B27" s="107" t="s">
        <v>71</v>
      </c>
      <c r="C27" s="107">
        <v>1</v>
      </c>
      <c r="D27" s="108">
        <v>4500000</v>
      </c>
      <c r="E27" s="109">
        <v>0</v>
      </c>
      <c r="F27" s="109">
        <v>0</v>
      </c>
      <c r="G27" s="121">
        <f t="shared" si="5"/>
        <v>0</v>
      </c>
      <c r="H27" s="109">
        <v>0</v>
      </c>
      <c r="I27" s="111">
        <v>0</v>
      </c>
      <c r="J27" s="112">
        <f t="shared" si="6"/>
        <v>4500000</v>
      </c>
      <c r="K27" s="113" t="s">
        <v>45</v>
      </c>
      <c r="L27" s="114">
        <v>1419100</v>
      </c>
      <c r="M27" s="108">
        <v>292500</v>
      </c>
      <c r="N27" s="108">
        <f t="shared" si="7"/>
        <v>1711600</v>
      </c>
      <c r="O27" s="108">
        <v>1419100</v>
      </c>
      <c r="P27" s="108">
        <v>292500</v>
      </c>
      <c r="Q27" s="108">
        <f t="shared" si="0"/>
        <v>1711600</v>
      </c>
      <c r="R27" s="108">
        <f t="shared" si="1"/>
        <v>2788400</v>
      </c>
      <c r="S27" s="108">
        <v>1419100</v>
      </c>
      <c r="T27" s="108">
        <v>292500</v>
      </c>
      <c r="U27" s="108">
        <f t="shared" si="8"/>
        <v>1711600</v>
      </c>
      <c r="V27" s="108">
        <v>1419100</v>
      </c>
      <c r="W27" s="108">
        <v>292500</v>
      </c>
      <c r="X27" s="115">
        <f t="shared" si="2"/>
        <v>1711600</v>
      </c>
      <c r="Y27" s="115">
        <f t="shared" si="3"/>
        <v>0</v>
      </c>
    </row>
    <row r="28" spans="1:25" ht="13.5" customHeight="1" x14ac:dyDescent="0.25">
      <c r="A28" s="107" t="s">
        <v>72</v>
      </c>
      <c r="B28" s="107" t="s">
        <v>73</v>
      </c>
      <c r="C28" s="107">
        <v>1</v>
      </c>
      <c r="D28" s="108">
        <v>27500000</v>
      </c>
      <c r="E28" s="109">
        <v>0</v>
      </c>
      <c r="F28" s="109">
        <v>0</v>
      </c>
      <c r="G28" s="121">
        <f t="shared" si="5"/>
        <v>0</v>
      </c>
      <c r="H28" s="109">
        <v>0</v>
      </c>
      <c r="I28" s="111">
        <v>0</v>
      </c>
      <c r="J28" s="112">
        <f t="shared" si="6"/>
        <v>27500000</v>
      </c>
      <c r="K28" s="113" t="s">
        <v>45</v>
      </c>
      <c r="L28" s="114">
        <v>8229400</v>
      </c>
      <c r="M28" s="108">
        <v>2170100</v>
      </c>
      <c r="N28" s="108">
        <f t="shared" si="7"/>
        <v>10399500</v>
      </c>
      <c r="O28" s="108">
        <v>8229400</v>
      </c>
      <c r="P28" s="108">
        <v>2170100</v>
      </c>
      <c r="Q28" s="108">
        <f t="shared" si="0"/>
        <v>10399500</v>
      </c>
      <c r="R28" s="108">
        <f t="shared" si="1"/>
        <v>17100500</v>
      </c>
      <c r="S28" s="108">
        <v>8229400</v>
      </c>
      <c r="T28" s="108">
        <v>2170100</v>
      </c>
      <c r="U28" s="108">
        <f t="shared" si="8"/>
        <v>10399500</v>
      </c>
      <c r="V28" s="108">
        <v>8229400</v>
      </c>
      <c r="W28" s="108">
        <v>2170100</v>
      </c>
      <c r="X28" s="115">
        <f t="shared" si="2"/>
        <v>10399500</v>
      </c>
      <c r="Y28" s="115">
        <f t="shared" si="3"/>
        <v>0</v>
      </c>
    </row>
    <row r="29" spans="1:25" ht="12.75" customHeight="1" x14ac:dyDescent="0.25">
      <c r="A29" s="107" t="s">
        <v>74</v>
      </c>
      <c r="B29" s="107" t="s">
        <v>75</v>
      </c>
      <c r="C29" s="107">
        <v>1</v>
      </c>
      <c r="D29" s="108">
        <v>5000000</v>
      </c>
      <c r="E29" s="109">
        <v>0</v>
      </c>
      <c r="F29" s="109">
        <v>0</v>
      </c>
      <c r="G29" s="121">
        <f t="shared" si="5"/>
        <v>0</v>
      </c>
      <c r="H29" s="109">
        <v>0</v>
      </c>
      <c r="I29" s="111">
        <v>0</v>
      </c>
      <c r="J29" s="112">
        <f t="shared" si="6"/>
        <v>5000000</v>
      </c>
      <c r="K29" s="113" t="s">
        <v>45</v>
      </c>
      <c r="L29" s="114">
        <v>1374200</v>
      </c>
      <c r="M29" s="108">
        <v>362200</v>
      </c>
      <c r="N29" s="108">
        <f t="shared" si="7"/>
        <v>1736400</v>
      </c>
      <c r="O29" s="108">
        <v>1374200</v>
      </c>
      <c r="P29" s="108">
        <v>362200</v>
      </c>
      <c r="Q29" s="108">
        <f t="shared" si="0"/>
        <v>1736400</v>
      </c>
      <c r="R29" s="108">
        <f t="shared" si="1"/>
        <v>3263600</v>
      </c>
      <c r="S29" s="108">
        <v>1374200</v>
      </c>
      <c r="T29" s="108">
        <v>362200</v>
      </c>
      <c r="U29" s="108">
        <f t="shared" si="8"/>
        <v>1736400</v>
      </c>
      <c r="V29" s="108">
        <v>1374200</v>
      </c>
      <c r="W29" s="108">
        <v>362200</v>
      </c>
      <c r="X29" s="115">
        <f t="shared" si="2"/>
        <v>1736400</v>
      </c>
      <c r="Y29" s="115">
        <f t="shared" si="3"/>
        <v>0</v>
      </c>
    </row>
    <row r="30" spans="1:25" ht="12.75" customHeight="1" x14ac:dyDescent="0.25">
      <c r="A30" s="107" t="s">
        <v>76</v>
      </c>
      <c r="B30" s="107" t="s">
        <v>77</v>
      </c>
      <c r="C30" s="107">
        <v>1</v>
      </c>
      <c r="D30" s="108">
        <v>5000000</v>
      </c>
      <c r="E30" s="109">
        <v>0</v>
      </c>
      <c r="F30" s="109">
        <v>0</v>
      </c>
      <c r="G30" s="121">
        <f t="shared" si="5"/>
        <v>0</v>
      </c>
      <c r="H30" s="109">
        <v>0</v>
      </c>
      <c r="I30" s="111">
        <v>0</v>
      </c>
      <c r="J30" s="112">
        <f t="shared" si="6"/>
        <v>5000000</v>
      </c>
      <c r="K30" s="113" t="s">
        <v>45</v>
      </c>
      <c r="L30" s="114">
        <v>1374200</v>
      </c>
      <c r="M30" s="108">
        <v>362200</v>
      </c>
      <c r="N30" s="108">
        <f t="shared" si="7"/>
        <v>1736400</v>
      </c>
      <c r="O30" s="108">
        <v>1374200</v>
      </c>
      <c r="P30" s="108">
        <v>362200</v>
      </c>
      <c r="Q30" s="108">
        <f t="shared" si="0"/>
        <v>1736400</v>
      </c>
      <c r="R30" s="108">
        <f t="shared" si="1"/>
        <v>3263600</v>
      </c>
      <c r="S30" s="108">
        <v>1374200</v>
      </c>
      <c r="T30" s="108">
        <v>362200</v>
      </c>
      <c r="U30" s="108">
        <f t="shared" si="8"/>
        <v>1736400</v>
      </c>
      <c r="V30" s="108">
        <v>1374200</v>
      </c>
      <c r="W30" s="108">
        <v>362200</v>
      </c>
      <c r="X30" s="115">
        <f t="shared" si="2"/>
        <v>1736400</v>
      </c>
      <c r="Y30" s="115">
        <f t="shared" si="3"/>
        <v>0</v>
      </c>
    </row>
    <row r="31" spans="1:25" ht="14.25" customHeight="1" x14ac:dyDescent="0.25">
      <c r="A31" s="107" t="s">
        <v>78</v>
      </c>
      <c r="B31" s="107" t="s">
        <v>79</v>
      </c>
      <c r="C31" s="107">
        <v>1</v>
      </c>
      <c r="D31" s="108">
        <v>8200000</v>
      </c>
      <c r="E31" s="109">
        <v>0</v>
      </c>
      <c r="F31" s="109">
        <v>0</v>
      </c>
      <c r="G31" s="121">
        <f>+G32+G33+G34+G35+G36+G37+G38+G39+G45</f>
        <v>0</v>
      </c>
      <c r="H31" s="109">
        <v>0</v>
      </c>
      <c r="I31" s="111">
        <v>0</v>
      </c>
      <c r="J31" s="112">
        <f t="shared" si="6"/>
        <v>8200000</v>
      </c>
      <c r="K31" s="113" t="s">
        <v>45</v>
      </c>
      <c r="L31" s="114">
        <v>2745400</v>
      </c>
      <c r="M31" s="108">
        <v>723900</v>
      </c>
      <c r="N31" s="108">
        <f t="shared" si="7"/>
        <v>3469300</v>
      </c>
      <c r="O31" s="108">
        <v>2745400</v>
      </c>
      <c r="P31" s="108">
        <v>723900</v>
      </c>
      <c r="Q31" s="108">
        <f>+P31+O31</f>
        <v>3469300</v>
      </c>
      <c r="R31" s="108">
        <f t="shared" si="1"/>
        <v>4730700</v>
      </c>
      <c r="S31" s="108">
        <v>2745400</v>
      </c>
      <c r="T31" s="108">
        <v>723900</v>
      </c>
      <c r="U31" s="108">
        <f t="shared" si="8"/>
        <v>3469300</v>
      </c>
      <c r="V31" s="108">
        <v>2745400</v>
      </c>
      <c r="W31" s="108">
        <v>723900</v>
      </c>
      <c r="X31" s="115">
        <f t="shared" si="2"/>
        <v>3469300</v>
      </c>
      <c r="Y31" s="115">
        <f t="shared" si="3"/>
        <v>0</v>
      </c>
    </row>
    <row r="32" spans="1:25" s="87" customFormat="1" ht="24" customHeight="1" x14ac:dyDescent="0.25">
      <c r="A32" s="88" t="s">
        <v>80</v>
      </c>
      <c r="B32" s="88" t="s">
        <v>81</v>
      </c>
      <c r="C32" s="88"/>
      <c r="D32" s="91">
        <f>D33</f>
        <v>61000000</v>
      </c>
      <c r="E32" s="93"/>
      <c r="F32" s="93"/>
      <c r="G32" s="93"/>
      <c r="H32" s="93"/>
      <c r="I32" s="93"/>
      <c r="J32" s="91">
        <f>J33</f>
        <v>61000000</v>
      </c>
      <c r="K32" s="94"/>
      <c r="L32" s="122">
        <f>+L33</f>
        <v>0</v>
      </c>
      <c r="M32" s="91">
        <f>+M33</f>
        <v>11408714</v>
      </c>
      <c r="N32" s="91">
        <f>+N33</f>
        <v>11408714</v>
      </c>
      <c r="O32" s="91">
        <f>+O33</f>
        <v>0</v>
      </c>
      <c r="P32" s="91">
        <f>+P33</f>
        <v>11408714</v>
      </c>
      <c r="Q32" s="91">
        <f>+O32+P32</f>
        <v>11408714</v>
      </c>
      <c r="R32" s="91">
        <f t="shared" si="1"/>
        <v>49591286</v>
      </c>
      <c r="S32" s="91">
        <f>+S33</f>
        <v>0</v>
      </c>
      <c r="T32" s="91">
        <f>+T33</f>
        <v>11408714</v>
      </c>
      <c r="U32" s="91">
        <f t="shared" si="8"/>
        <v>11408714</v>
      </c>
      <c r="V32" s="91">
        <f>+V33</f>
        <v>0</v>
      </c>
      <c r="W32" s="91">
        <f>+W33</f>
        <v>11408714</v>
      </c>
      <c r="X32" s="91">
        <f t="shared" si="2"/>
        <v>11408714</v>
      </c>
      <c r="Y32" s="91">
        <f t="shared" si="3"/>
        <v>0</v>
      </c>
    </row>
    <row r="33" spans="1:27" s="87" customFormat="1" ht="15" customHeight="1" x14ac:dyDescent="0.25">
      <c r="A33" s="102" t="s">
        <v>82</v>
      </c>
      <c r="B33" s="102" t="s">
        <v>55</v>
      </c>
      <c r="C33" s="102"/>
      <c r="D33" s="104">
        <f>D34</f>
        <v>61000000</v>
      </c>
      <c r="E33" s="105"/>
      <c r="F33" s="105"/>
      <c r="G33" s="105"/>
      <c r="H33" s="105"/>
      <c r="I33" s="105"/>
      <c r="J33" s="104">
        <f>J34</f>
        <v>61000000</v>
      </c>
      <c r="K33" s="105"/>
      <c r="L33" s="119">
        <f>L34</f>
        <v>0</v>
      </c>
      <c r="M33" s="104">
        <f>M34</f>
        <v>11408714</v>
      </c>
      <c r="N33" s="104">
        <f>+M33+L33</f>
        <v>11408714</v>
      </c>
      <c r="O33" s="104">
        <f>O34</f>
        <v>0</v>
      </c>
      <c r="P33" s="104">
        <f>P34</f>
        <v>11408714</v>
      </c>
      <c r="Q33" s="104">
        <f>+O33+P33</f>
        <v>11408714</v>
      </c>
      <c r="R33" s="104">
        <f t="shared" si="1"/>
        <v>49591286</v>
      </c>
      <c r="S33" s="104">
        <f>+S34+S35</f>
        <v>0</v>
      </c>
      <c r="T33" s="104">
        <f>+T34+T35</f>
        <v>11408714</v>
      </c>
      <c r="U33" s="104">
        <f t="shared" si="8"/>
        <v>11408714</v>
      </c>
      <c r="V33" s="104">
        <f>SUM(V34:V35)</f>
        <v>0</v>
      </c>
      <c r="W33" s="104">
        <f>SUM(W34:W35)</f>
        <v>11408714</v>
      </c>
      <c r="X33" s="104">
        <f>V33+W33</f>
        <v>11408714</v>
      </c>
      <c r="Y33" s="104">
        <f t="shared" si="3"/>
        <v>0</v>
      </c>
    </row>
    <row r="34" spans="1:27" ht="14.25" customHeight="1" x14ac:dyDescent="0.25">
      <c r="A34" s="106" t="s">
        <v>83</v>
      </c>
      <c r="B34" s="107" t="s">
        <v>84</v>
      </c>
      <c r="C34" s="107">
        <v>1</v>
      </c>
      <c r="D34" s="108">
        <v>61000000</v>
      </c>
      <c r="E34" s="109">
        <v>0</v>
      </c>
      <c r="F34" s="109">
        <v>0</v>
      </c>
      <c r="G34" s="110">
        <v>0</v>
      </c>
      <c r="H34" s="109">
        <v>0</v>
      </c>
      <c r="I34" s="111">
        <v>0</v>
      </c>
      <c r="J34" s="112">
        <f>D34+E34-F34-H34+I34</f>
        <v>61000000</v>
      </c>
      <c r="K34" s="113" t="s">
        <v>45</v>
      </c>
      <c r="L34" s="114">
        <v>0</v>
      </c>
      <c r="M34" s="108">
        <f>3543868+254284+876513+2758981+1561767+2413301</f>
        <v>11408714</v>
      </c>
      <c r="N34" s="108">
        <f>+L34+M34</f>
        <v>11408714</v>
      </c>
      <c r="O34" s="108"/>
      <c r="P34" s="108">
        <f>3543868+254284+876513+2758981+1561767+2413301</f>
        <v>11408714</v>
      </c>
      <c r="Q34" s="115">
        <f>+O34+P34</f>
        <v>11408714</v>
      </c>
      <c r="R34" s="108">
        <f t="shared" si="1"/>
        <v>49591286</v>
      </c>
      <c r="S34" s="115"/>
      <c r="T34" s="108">
        <f>3543868+254284+876513+2758981+1561767+2413301</f>
        <v>11408714</v>
      </c>
      <c r="U34" s="108">
        <f t="shared" si="8"/>
        <v>11408714</v>
      </c>
      <c r="V34" s="108"/>
      <c r="W34" s="108">
        <v>11408714</v>
      </c>
      <c r="X34" s="115">
        <f t="shared" si="2"/>
        <v>11408714</v>
      </c>
      <c r="Y34" s="115">
        <f t="shared" si="3"/>
        <v>0</v>
      </c>
    </row>
    <row r="35" spans="1:27" ht="13.5" customHeight="1" x14ac:dyDescent="0.25">
      <c r="A35" s="123"/>
      <c r="B35" s="124"/>
      <c r="C35" s="124"/>
      <c r="D35" s="125"/>
      <c r="E35" s="126"/>
      <c r="F35" s="126"/>
      <c r="G35" s="127"/>
      <c r="H35" s="126"/>
      <c r="I35" s="128"/>
      <c r="J35" s="129"/>
      <c r="K35" s="130"/>
      <c r="L35" s="131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32"/>
      <c r="Y35" s="132"/>
    </row>
    <row r="36" spans="1:27" s="87" customFormat="1" ht="14.25" customHeight="1" x14ac:dyDescent="0.25">
      <c r="A36" s="133" t="s">
        <v>85</v>
      </c>
      <c r="B36" s="133" t="s">
        <v>86</v>
      </c>
      <c r="C36" s="133"/>
      <c r="D36" s="134">
        <f>+D37+D61</f>
        <v>731600000</v>
      </c>
      <c r="E36" s="135">
        <f>+E37</f>
        <v>0</v>
      </c>
      <c r="F36" s="135">
        <f>+F37</f>
        <v>0</v>
      </c>
      <c r="G36" s="135">
        <f>+G37</f>
        <v>0</v>
      </c>
      <c r="H36" s="135">
        <f>+H37</f>
        <v>0</v>
      </c>
      <c r="I36" s="136">
        <v>0</v>
      </c>
      <c r="J36" s="134">
        <f>+J37</f>
        <v>389300000</v>
      </c>
      <c r="K36" s="136"/>
      <c r="L36" s="137">
        <f>+L37</f>
        <v>158358124</v>
      </c>
      <c r="M36" s="134">
        <f>+M37</f>
        <v>36105468</v>
      </c>
      <c r="N36" s="134">
        <f>+M36+L36</f>
        <v>194463592</v>
      </c>
      <c r="O36" s="134">
        <f>+O37</f>
        <v>158343211</v>
      </c>
      <c r="P36" s="134">
        <f>+P37</f>
        <v>34115468</v>
      </c>
      <c r="Q36" s="134">
        <f t="shared" ref="Q36:Q58" si="9">+P36+O36</f>
        <v>192458679</v>
      </c>
      <c r="R36" s="134">
        <f t="shared" si="1"/>
        <v>196841321</v>
      </c>
      <c r="S36" s="134">
        <f>+S37</f>
        <v>94163873</v>
      </c>
      <c r="T36" s="134">
        <f>+T37</f>
        <v>22002508</v>
      </c>
      <c r="U36" s="134">
        <f>+S36+T36</f>
        <v>116166381</v>
      </c>
      <c r="V36" s="134">
        <f>+V37</f>
        <v>94081773</v>
      </c>
      <c r="W36" s="134">
        <f>+W37</f>
        <v>22002508</v>
      </c>
      <c r="X36" s="134">
        <f t="shared" si="2"/>
        <v>116084281</v>
      </c>
      <c r="Y36" s="134">
        <f t="shared" si="3"/>
        <v>82100</v>
      </c>
    </row>
    <row r="37" spans="1:27" s="87" customFormat="1" ht="26.25" customHeight="1" x14ac:dyDescent="0.25">
      <c r="A37" s="133" t="s">
        <v>87</v>
      </c>
      <c r="B37" s="133" t="s">
        <v>88</v>
      </c>
      <c r="C37" s="133"/>
      <c r="D37" s="134">
        <f t="shared" ref="D37:J37" si="10">D38+D61</f>
        <v>389300000</v>
      </c>
      <c r="E37" s="136">
        <f t="shared" si="10"/>
        <v>0</v>
      </c>
      <c r="F37" s="136">
        <f t="shared" si="10"/>
        <v>0</v>
      </c>
      <c r="G37" s="136">
        <f t="shared" si="10"/>
        <v>0</v>
      </c>
      <c r="H37" s="136">
        <f t="shared" si="10"/>
        <v>0</v>
      </c>
      <c r="I37" s="136">
        <f t="shared" si="10"/>
        <v>0</v>
      </c>
      <c r="J37" s="134">
        <f t="shared" si="10"/>
        <v>389300000</v>
      </c>
      <c r="K37" s="136"/>
      <c r="L37" s="137">
        <f>+L38+L61</f>
        <v>158358124</v>
      </c>
      <c r="M37" s="134">
        <f>+M38+M61</f>
        <v>36105468</v>
      </c>
      <c r="N37" s="134">
        <f>+M37+L37</f>
        <v>194463592</v>
      </c>
      <c r="O37" s="134">
        <f>+O38+O61</f>
        <v>158343211</v>
      </c>
      <c r="P37" s="134">
        <f>+P38+P61</f>
        <v>34115468</v>
      </c>
      <c r="Q37" s="134">
        <f t="shared" si="9"/>
        <v>192458679</v>
      </c>
      <c r="R37" s="134">
        <f t="shared" si="1"/>
        <v>196841321</v>
      </c>
      <c r="S37" s="134">
        <f>+S38+S61</f>
        <v>94163873</v>
      </c>
      <c r="T37" s="134">
        <f>+T38+T61</f>
        <v>22002508</v>
      </c>
      <c r="U37" s="134">
        <f>+S37+T37</f>
        <v>116166381</v>
      </c>
      <c r="V37" s="134">
        <f>+V38+V61</f>
        <v>94081773</v>
      </c>
      <c r="W37" s="134">
        <f>+W38+W61</f>
        <v>22002508</v>
      </c>
      <c r="X37" s="134">
        <f t="shared" si="2"/>
        <v>116084281</v>
      </c>
      <c r="Y37" s="134">
        <f t="shared" si="3"/>
        <v>82100</v>
      </c>
    </row>
    <row r="38" spans="1:27" s="142" customFormat="1" ht="13.5" customHeight="1" x14ac:dyDescent="0.25">
      <c r="A38" s="138" t="s">
        <v>89</v>
      </c>
      <c r="B38" s="138" t="s">
        <v>90</v>
      </c>
      <c r="C38" s="138"/>
      <c r="D38" s="139">
        <f>+D39+D46+D59</f>
        <v>47000000</v>
      </c>
      <c r="E38" s="140"/>
      <c r="F38" s="140"/>
      <c r="G38" s="140"/>
      <c r="H38" s="140"/>
      <c r="I38" s="140">
        <v>0</v>
      </c>
      <c r="J38" s="139">
        <f>+J39+J46+J59</f>
        <v>47000000</v>
      </c>
      <c r="K38" s="140"/>
      <c r="L38" s="141">
        <f>+L39+L46+L59</f>
        <v>10760363</v>
      </c>
      <c r="M38" s="139">
        <f>+M39+M46+M59</f>
        <v>4060952</v>
      </c>
      <c r="N38" s="139">
        <f t="shared" ref="N38:N60" si="11">+L38+M38</f>
        <v>14821315</v>
      </c>
      <c r="O38" s="139">
        <f>+O39+O46+O59</f>
        <v>10745450</v>
      </c>
      <c r="P38" s="139">
        <f>+P39+P46+P59</f>
        <v>2070952</v>
      </c>
      <c r="Q38" s="139">
        <f t="shared" si="9"/>
        <v>12816402</v>
      </c>
      <c r="R38" s="139">
        <f t="shared" si="1"/>
        <v>34183598</v>
      </c>
      <c r="S38" s="139">
        <f>+S39+S46+S59</f>
        <v>566112</v>
      </c>
      <c r="T38" s="139">
        <f>+T39+T46+T59</f>
        <v>2957992</v>
      </c>
      <c r="U38" s="139">
        <f>+S38+T38</f>
        <v>3524104</v>
      </c>
      <c r="V38" s="139">
        <f>+V39+V46+V59</f>
        <v>566112</v>
      </c>
      <c r="W38" s="139">
        <f>+W39+W46+W59</f>
        <v>2957992</v>
      </c>
      <c r="X38" s="139">
        <f>X39+X46+X59</f>
        <v>3524104</v>
      </c>
      <c r="Y38" s="139">
        <f t="shared" si="3"/>
        <v>0</v>
      </c>
      <c r="Z38" s="87"/>
      <c r="AA38" s="87"/>
    </row>
    <row r="39" spans="1:27" s="150" customFormat="1" ht="36" customHeight="1" x14ac:dyDescent="0.25">
      <c r="A39" s="143" t="s">
        <v>91</v>
      </c>
      <c r="B39" s="143" t="s">
        <v>92</v>
      </c>
      <c r="C39" s="143">
        <v>1</v>
      </c>
      <c r="D39" s="144">
        <v>10000000</v>
      </c>
      <c r="E39" s="145">
        <v>0</v>
      </c>
      <c r="F39" s="145">
        <v>0</v>
      </c>
      <c r="G39" s="146">
        <v>0</v>
      </c>
      <c r="H39" s="145">
        <v>0</v>
      </c>
      <c r="I39" s="147">
        <v>0</v>
      </c>
      <c r="J39" s="144">
        <f>D39+E39-F39-H39+I39</f>
        <v>10000000</v>
      </c>
      <c r="K39" s="148" t="s">
        <v>93</v>
      </c>
      <c r="L39" s="149">
        <f>+L45</f>
        <v>17000</v>
      </c>
      <c r="M39" s="144">
        <f>SUM(M40:M45)</f>
        <v>2560000</v>
      </c>
      <c r="N39" s="144">
        <f t="shared" si="11"/>
        <v>2577000</v>
      </c>
      <c r="O39" s="144">
        <f>SUM(O40:O45)</f>
        <v>17000</v>
      </c>
      <c r="P39" s="144">
        <f>SUM(P40:P45)</f>
        <v>570000</v>
      </c>
      <c r="Q39" s="144">
        <f t="shared" si="9"/>
        <v>587000</v>
      </c>
      <c r="R39" s="144">
        <f t="shared" si="1"/>
        <v>9413000</v>
      </c>
      <c r="S39" s="144">
        <f>+S45</f>
        <v>17000</v>
      </c>
      <c r="T39" s="144">
        <f>SUM(T40:T45)</f>
        <v>570000</v>
      </c>
      <c r="U39" s="144">
        <f t="shared" ref="U39:U44" si="12">S39+T39</f>
        <v>587000</v>
      </c>
      <c r="V39" s="144">
        <f>SUM(V40:V45)</f>
        <v>17000</v>
      </c>
      <c r="W39" s="144">
        <f>SUM(W40:W45)</f>
        <v>570000</v>
      </c>
      <c r="X39" s="144">
        <f t="shared" ref="X39:X44" si="13">V39+W39</f>
        <v>587000</v>
      </c>
      <c r="Y39" s="144">
        <f t="shared" si="3"/>
        <v>0</v>
      </c>
    </row>
    <row r="40" spans="1:27" s="150" customFormat="1" ht="14.25" customHeight="1" x14ac:dyDescent="0.25">
      <c r="A40" s="124" t="s">
        <v>91</v>
      </c>
      <c r="B40" s="124" t="s">
        <v>94</v>
      </c>
      <c r="C40" s="124"/>
      <c r="D40" s="125"/>
      <c r="E40" s="151"/>
      <c r="F40" s="151"/>
      <c r="G40" s="152"/>
      <c r="H40" s="151"/>
      <c r="I40" s="128"/>
      <c r="J40" s="125"/>
      <c r="K40" s="153">
        <v>2355001</v>
      </c>
      <c r="L40" s="131"/>
      <c r="M40" s="125">
        <v>198000</v>
      </c>
      <c r="N40" s="125">
        <f t="shared" si="11"/>
        <v>198000</v>
      </c>
      <c r="O40" s="125"/>
      <c r="P40" s="125">
        <v>198000</v>
      </c>
      <c r="Q40" s="125">
        <f t="shared" si="9"/>
        <v>198000</v>
      </c>
      <c r="R40" s="125"/>
      <c r="S40" s="125"/>
      <c r="T40" s="154">
        <v>198000</v>
      </c>
      <c r="U40" s="125">
        <f t="shared" si="12"/>
        <v>198000</v>
      </c>
      <c r="V40" s="125"/>
      <c r="W40" s="155">
        <v>198000</v>
      </c>
      <c r="X40" s="125">
        <f t="shared" si="13"/>
        <v>198000</v>
      </c>
      <c r="Y40" s="132">
        <f t="shared" si="3"/>
        <v>0</v>
      </c>
    </row>
    <row r="41" spans="1:27" s="150" customFormat="1" ht="14.25" customHeight="1" x14ac:dyDescent="0.25">
      <c r="A41" s="124" t="s">
        <v>91</v>
      </c>
      <c r="B41" s="124" t="s">
        <v>95</v>
      </c>
      <c r="C41" s="124"/>
      <c r="D41" s="125"/>
      <c r="E41" s="151"/>
      <c r="F41" s="151"/>
      <c r="G41" s="152"/>
      <c r="H41" s="151"/>
      <c r="I41" s="128"/>
      <c r="J41" s="125"/>
      <c r="K41" s="153">
        <v>2381302</v>
      </c>
      <c r="L41" s="131"/>
      <c r="M41" s="125">
        <v>186500</v>
      </c>
      <c r="N41" s="125">
        <f t="shared" si="11"/>
        <v>186500</v>
      </c>
      <c r="O41" s="125"/>
      <c r="P41" s="125">
        <v>186500</v>
      </c>
      <c r="Q41" s="125">
        <f t="shared" si="9"/>
        <v>186500</v>
      </c>
      <c r="R41" s="125"/>
      <c r="S41" s="125"/>
      <c r="T41" s="154">
        <v>186500</v>
      </c>
      <c r="U41" s="125">
        <f t="shared" si="12"/>
        <v>186500</v>
      </c>
      <c r="V41" s="125"/>
      <c r="W41" s="155">
        <v>186500</v>
      </c>
      <c r="X41" s="125">
        <f t="shared" si="13"/>
        <v>186500</v>
      </c>
      <c r="Y41" s="132">
        <f t="shared" si="3"/>
        <v>0</v>
      </c>
    </row>
    <row r="42" spans="1:27" s="150" customFormat="1" ht="14.25" customHeight="1" x14ac:dyDescent="0.25">
      <c r="A42" s="124" t="s">
        <v>91</v>
      </c>
      <c r="B42" s="124" t="s">
        <v>96</v>
      </c>
      <c r="C42" s="124"/>
      <c r="D42" s="125"/>
      <c r="E42" s="151"/>
      <c r="F42" s="151"/>
      <c r="G42" s="152"/>
      <c r="H42" s="151"/>
      <c r="I42" s="128"/>
      <c r="J42" s="125"/>
      <c r="K42" s="153">
        <v>2441001</v>
      </c>
      <c r="L42" s="131"/>
      <c r="M42" s="125">
        <v>57900</v>
      </c>
      <c r="N42" s="125">
        <f t="shared" si="11"/>
        <v>57900</v>
      </c>
      <c r="O42" s="125"/>
      <c r="P42" s="125">
        <v>57900</v>
      </c>
      <c r="Q42" s="125">
        <f t="shared" si="9"/>
        <v>57900</v>
      </c>
      <c r="R42" s="125"/>
      <c r="S42" s="125"/>
      <c r="T42" s="154">
        <v>57900</v>
      </c>
      <c r="U42" s="125">
        <f t="shared" si="12"/>
        <v>57900</v>
      </c>
      <c r="V42" s="125"/>
      <c r="W42" s="155">
        <v>57900</v>
      </c>
      <c r="X42" s="125">
        <f t="shared" si="13"/>
        <v>57900</v>
      </c>
      <c r="Y42" s="132">
        <f t="shared" si="3"/>
        <v>0</v>
      </c>
    </row>
    <row r="43" spans="1:27" s="150" customFormat="1" ht="14.25" customHeight="1" x14ac:dyDescent="0.25">
      <c r="A43" s="124" t="s">
        <v>91</v>
      </c>
      <c r="B43" s="124" t="s">
        <v>97</v>
      </c>
      <c r="C43" s="124"/>
      <c r="D43" s="125"/>
      <c r="E43" s="151"/>
      <c r="F43" s="151"/>
      <c r="G43" s="152"/>
      <c r="H43" s="151"/>
      <c r="I43" s="128"/>
      <c r="J43" s="125"/>
      <c r="K43" s="153">
        <v>2822401</v>
      </c>
      <c r="L43" s="131"/>
      <c r="M43" s="125">
        <v>1990000</v>
      </c>
      <c r="N43" s="125">
        <f t="shared" si="11"/>
        <v>1990000</v>
      </c>
      <c r="O43" s="125"/>
      <c r="P43" s="125"/>
      <c r="Q43" s="125">
        <f t="shared" si="9"/>
        <v>0</v>
      </c>
      <c r="R43" s="125"/>
      <c r="S43" s="125"/>
      <c r="T43" s="125"/>
      <c r="U43" s="125">
        <f t="shared" si="12"/>
        <v>0</v>
      </c>
      <c r="V43" s="125"/>
      <c r="W43" s="125"/>
      <c r="X43" s="125">
        <f t="shared" si="13"/>
        <v>0</v>
      </c>
      <c r="Y43" s="132">
        <f t="shared" si="3"/>
        <v>0</v>
      </c>
    </row>
    <row r="44" spans="1:27" s="150" customFormat="1" ht="14.25" customHeight="1" x14ac:dyDescent="0.25">
      <c r="A44" s="124" t="s">
        <v>91</v>
      </c>
      <c r="B44" s="124" t="s">
        <v>98</v>
      </c>
      <c r="C44" s="124"/>
      <c r="D44" s="125"/>
      <c r="E44" s="151"/>
      <c r="F44" s="151"/>
      <c r="G44" s="152"/>
      <c r="H44" s="151"/>
      <c r="I44" s="128"/>
      <c r="J44" s="125"/>
      <c r="K44" s="153">
        <v>2732007</v>
      </c>
      <c r="L44" s="131"/>
      <c r="M44" s="125">
        <v>127600</v>
      </c>
      <c r="N44" s="125">
        <f t="shared" si="11"/>
        <v>127600</v>
      </c>
      <c r="O44" s="125"/>
      <c r="P44" s="125">
        <v>127600</v>
      </c>
      <c r="Q44" s="125">
        <f t="shared" si="9"/>
        <v>127600</v>
      </c>
      <c r="R44" s="125"/>
      <c r="S44" s="125"/>
      <c r="T44" s="154">
        <v>127600</v>
      </c>
      <c r="U44" s="125">
        <f t="shared" si="12"/>
        <v>127600</v>
      </c>
      <c r="V44" s="125"/>
      <c r="W44" s="155">
        <v>127600</v>
      </c>
      <c r="X44" s="125">
        <f t="shared" si="13"/>
        <v>127600</v>
      </c>
      <c r="Y44" s="132">
        <f t="shared" si="3"/>
        <v>0</v>
      </c>
    </row>
    <row r="45" spans="1:27" ht="14.25" customHeight="1" x14ac:dyDescent="0.25">
      <c r="A45" s="124" t="s">
        <v>91</v>
      </c>
      <c r="B45" s="156" t="s">
        <v>99</v>
      </c>
      <c r="C45" s="157"/>
      <c r="D45" s="125"/>
      <c r="E45" s="151">
        <v>0</v>
      </c>
      <c r="F45" s="151">
        <v>0</v>
      </c>
      <c r="G45" s="152">
        <v>0</v>
      </c>
      <c r="H45" s="151">
        <v>0</v>
      </c>
      <c r="I45" s="128">
        <v>0</v>
      </c>
      <c r="J45" s="129"/>
      <c r="K45" s="128">
        <v>2712010</v>
      </c>
      <c r="L45" s="131">
        <v>17000</v>
      </c>
      <c r="M45" s="125">
        <v>0</v>
      </c>
      <c r="N45" s="125">
        <f t="shared" si="11"/>
        <v>17000</v>
      </c>
      <c r="O45" s="125">
        <v>17000</v>
      </c>
      <c r="P45" s="125">
        <v>0</v>
      </c>
      <c r="Q45" s="125">
        <f t="shared" si="9"/>
        <v>17000</v>
      </c>
      <c r="R45" s="132">
        <v>0</v>
      </c>
      <c r="S45" s="125">
        <v>17000</v>
      </c>
      <c r="T45" s="125">
        <v>0</v>
      </c>
      <c r="U45" s="125">
        <f>+S45+T45</f>
        <v>17000</v>
      </c>
      <c r="V45" s="125">
        <v>17000</v>
      </c>
      <c r="W45" s="125">
        <v>0</v>
      </c>
      <c r="X45" s="132">
        <f t="shared" si="2"/>
        <v>17000</v>
      </c>
      <c r="Y45" s="132">
        <f t="shared" si="3"/>
        <v>0</v>
      </c>
    </row>
    <row r="46" spans="1:27" ht="37.5" customHeight="1" x14ac:dyDescent="0.25">
      <c r="A46" s="143" t="s">
        <v>100</v>
      </c>
      <c r="B46" s="143" t="s">
        <v>101</v>
      </c>
      <c r="C46" s="143">
        <v>1</v>
      </c>
      <c r="D46" s="144">
        <v>13500000</v>
      </c>
      <c r="E46" s="145">
        <v>0</v>
      </c>
      <c r="F46" s="145">
        <v>0</v>
      </c>
      <c r="G46" s="146">
        <v>0</v>
      </c>
      <c r="H46" s="145">
        <v>0</v>
      </c>
      <c r="I46" s="147">
        <v>0</v>
      </c>
      <c r="J46" s="144">
        <f>D46+E46-F46-H46+I46</f>
        <v>13500000</v>
      </c>
      <c r="K46" s="148" t="s">
        <v>93</v>
      </c>
      <c r="L46" s="149">
        <f>SUM(L47:L58)</f>
        <v>10743363</v>
      </c>
      <c r="M46" s="144">
        <f>SUM(M47:M58)</f>
        <v>1200952</v>
      </c>
      <c r="N46" s="144">
        <f t="shared" si="11"/>
        <v>11944315</v>
      </c>
      <c r="O46" s="144">
        <f>SUM(O47:O58)</f>
        <v>10728450</v>
      </c>
      <c r="P46" s="144">
        <f>SUM(P47:P58)</f>
        <v>1200952</v>
      </c>
      <c r="Q46" s="144">
        <f t="shared" si="9"/>
        <v>11929402</v>
      </c>
      <c r="R46" s="144">
        <f>+J46-Q46</f>
        <v>1570598</v>
      </c>
      <c r="S46" s="144">
        <f>SUM(S47:S58)</f>
        <v>549112</v>
      </c>
      <c r="T46" s="144">
        <f>SUM(T47:T58)</f>
        <v>2087992</v>
      </c>
      <c r="U46" s="144">
        <f>S46+T46</f>
        <v>2637104</v>
      </c>
      <c r="V46" s="144">
        <f>SUM(V47:V58)</f>
        <v>549112</v>
      </c>
      <c r="W46" s="144">
        <f>SUM(W47:W58)</f>
        <v>2087992</v>
      </c>
      <c r="X46" s="144">
        <f>V46+W46</f>
        <v>2637104</v>
      </c>
      <c r="Y46" s="144" t="s">
        <v>102</v>
      </c>
    </row>
    <row r="47" spans="1:27" ht="13.5" customHeight="1" x14ac:dyDescent="0.25">
      <c r="A47" s="124" t="s">
        <v>100</v>
      </c>
      <c r="B47" s="124" t="s">
        <v>103</v>
      </c>
      <c r="C47" s="124"/>
      <c r="D47" s="125"/>
      <c r="E47" s="151">
        <v>0</v>
      </c>
      <c r="F47" s="151">
        <v>0</v>
      </c>
      <c r="G47" s="152">
        <v>0</v>
      </c>
      <c r="H47" s="151">
        <v>0</v>
      </c>
      <c r="I47" s="128">
        <v>0</v>
      </c>
      <c r="J47" s="129"/>
      <c r="K47" s="128">
        <v>3212899</v>
      </c>
      <c r="L47" s="131">
        <v>7900</v>
      </c>
      <c r="M47" s="125">
        <v>0</v>
      </c>
      <c r="N47" s="125">
        <f t="shared" si="11"/>
        <v>7900</v>
      </c>
      <c r="O47" s="125">
        <v>7900</v>
      </c>
      <c r="P47" s="125">
        <v>0</v>
      </c>
      <c r="Q47" s="125">
        <f t="shared" si="9"/>
        <v>7900</v>
      </c>
      <c r="R47" s="132">
        <v>0</v>
      </c>
      <c r="S47" s="125">
        <v>7900</v>
      </c>
      <c r="T47" s="125">
        <v>0</v>
      </c>
      <c r="U47" s="125">
        <f>+S47+T47</f>
        <v>7900</v>
      </c>
      <c r="V47" s="125">
        <v>7900</v>
      </c>
      <c r="W47" s="125">
        <v>0</v>
      </c>
      <c r="X47" s="132">
        <f t="shared" si="2"/>
        <v>7900</v>
      </c>
      <c r="Y47" s="132">
        <f t="shared" si="3"/>
        <v>0</v>
      </c>
    </row>
    <row r="48" spans="1:27" ht="13.5" customHeight="1" x14ac:dyDescent="0.25">
      <c r="A48" s="124" t="s">
        <v>100</v>
      </c>
      <c r="B48" s="124" t="s">
        <v>104</v>
      </c>
      <c r="C48" s="124"/>
      <c r="D48" s="125"/>
      <c r="E48" s="151"/>
      <c r="F48" s="151"/>
      <c r="G48" s="152"/>
      <c r="H48" s="151"/>
      <c r="I48" s="128"/>
      <c r="J48" s="129"/>
      <c r="K48" s="128">
        <v>3219302</v>
      </c>
      <c r="L48" s="131"/>
      <c r="M48" s="125">
        <v>89600</v>
      </c>
      <c r="N48" s="125">
        <f t="shared" si="11"/>
        <v>89600</v>
      </c>
      <c r="O48" s="125"/>
      <c r="P48" s="125">
        <v>89600</v>
      </c>
      <c r="Q48" s="125">
        <f t="shared" si="9"/>
        <v>89600</v>
      </c>
      <c r="R48" s="132"/>
      <c r="S48" s="125"/>
      <c r="T48" s="154">
        <v>89600</v>
      </c>
      <c r="U48" s="125">
        <f t="shared" ref="U48:U56" si="14">+S48+T48</f>
        <v>89600</v>
      </c>
      <c r="V48" s="125"/>
      <c r="W48" s="155">
        <v>89600</v>
      </c>
      <c r="X48" s="132">
        <f t="shared" si="2"/>
        <v>89600</v>
      </c>
      <c r="Y48" s="132">
        <f t="shared" si="3"/>
        <v>0</v>
      </c>
    </row>
    <row r="49" spans="1:27" ht="13.5" customHeight="1" x14ac:dyDescent="0.25">
      <c r="A49" s="124" t="s">
        <v>100</v>
      </c>
      <c r="B49" s="124" t="s">
        <v>105</v>
      </c>
      <c r="C49" s="124"/>
      <c r="D49" s="125"/>
      <c r="E49" s="151"/>
      <c r="F49" s="151"/>
      <c r="G49" s="152"/>
      <c r="H49" s="151"/>
      <c r="I49" s="128"/>
      <c r="J49" s="129"/>
      <c r="K49" s="128">
        <v>3310201</v>
      </c>
      <c r="L49" s="131"/>
      <c r="M49" s="125">
        <v>91000</v>
      </c>
      <c r="N49" s="125">
        <f t="shared" si="11"/>
        <v>91000</v>
      </c>
      <c r="O49" s="125"/>
      <c r="P49" s="125">
        <v>91000</v>
      </c>
      <c r="Q49" s="125">
        <f t="shared" si="9"/>
        <v>91000</v>
      </c>
      <c r="R49" s="132"/>
      <c r="S49" s="125"/>
      <c r="T49" s="154">
        <v>91000</v>
      </c>
      <c r="U49" s="125">
        <f t="shared" si="14"/>
        <v>91000</v>
      </c>
      <c r="V49" s="125"/>
      <c r="W49" s="155">
        <v>91000</v>
      </c>
      <c r="X49" s="132">
        <f t="shared" si="2"/>
        <v>91000</v>
      </c>
      <c r="Y49" s="132">
        <f t="shared" si="3"/>
        <v>0</v>
      </c>
    </row>
    <row r="50" spans="1:27" ht="13.5" customHeight="1" x14ac:dyDescent="0.25">
      <c r="A50" s="124" t="s">
        <v>100</v>
      </c>
      <c r="B50" s="124" t="s">
        <v>106</v>
      </c>
      <c r="C50" s="124"/>
      <c r="D50" s="125"/>
      <c r="E50" s="151"/>
      <c r="F50" s="151"/>
      <c r="G50" s="152"/>
      <c r="H50" s="151"/>
      <c r="I50" s="128"/>
      <c r="J50" s="129"/>
      <c r="K50" s="128">
        <v>3626001</v>
      </c>
      <c r="L50" s="131"/>
      <c r="M50" s="125">
        <v>4100</v>
      </c>
      <c r="N50" s="125">
        <f t="shared" si="11"/>
        <v>4100</v>
      </c>
      <c r="O50" s="125"/>
      <c r="P50" s="125">
        <v>4100</v>
      </c>
      <c r="Q50" s="125">
        <f t="shared" si="9"/>
        <v>4100</v>
      </c>
      <c r="R50" s="132"/>
      <c r="S50" s="125"/>
      <c r="T50" s="154">
        <v>4100</v>
      </c>
      <c r="U50" s="125">
        <f t="shared" si="14"/>
        <v>4100</v>
      </c>
      <c r="V50" s="125"/>
      <c r="W50" s="155">
        <v>4100</v>
      </c>
      <c r="X50" s="132">
        <f t="shared" si="2"/>
        <v>4100</v>
      </c>
      <c r="Y50" s="132">
        <f t="shared" si="3"/>
        <v>0</v>
      </c>
    </row>
    <row r="51" spans="1:27" ht="13.5" customHeight="1" x14ac:dyDescent="0.25">
      <c r="A51" s="124" t="s">
        <v>100</v>
      </c>
      <c r="B51" s="124" t="s">
        <v>107</v>
      </c>
      <c r="C51" s="124"/>
      <c r="D51" s="125"/>
      <c r="E51" s="151"/>
      <c r="F51" s="151"/>
      <c r="G51" s="152"/>
      <c r="H51" s="151"/>
      <c r="I51" s="128"/>
      <c r="J51" s="129"/>
      <c r="K51" s="128">
        <v>3641001</v>
      </c>
      <c r="L51" s="131"/>
      <c r="M51" s="125">
        <v>49200</v>
      </c>
      <c r="N51" s="125">
        <f t="shared" si="11"/>
        <v>49200</v>
      </c>
      <c r="O51" s="125"/>
      <c r="P51" s="125">
        <v>49200</v>
      </c>
      <c r="Q51" s="125">
        <f t="shared" si="9"/>
        <v>49200</v>
      </c>
      <c r="R51" s="132"/>
      <c r="S51" s="125"/>
      <c r="T51" s="154">
        <v>49200</v>
      </c>
      <c r="U51" s="125">
        <f t="shared" si="14"/>
        <v>49200</v>
      </c>
      <c r="V51" s="125"/>
      <c r="W51" s="155">
        <v>49200</v>
      </c>
      <c r="X51" s="132">
        <f t="shared" si="2"/>
        <v>49200</v>
      </c>
      <c r="Y51" s="132">
        <f t="shared" si="3"/>
        <v>0</v>
      </c>
    </row>
    <row r="52" spans="1:27" ht="13.5" customHeight="1" x14ac:dyDescent="0.25">
      <c r="A52" s="124" t="s">
        <v>100</v>
      </c>
      <c r="B52" s="124" t="s">
        <v>108</v>
      </c>
      <c r="C52" s="124"/>
      <c r="D52" s="125"/>
      <c r="E52" s="151"/>
      <c r="F52" s="151"/>
      <c r="G52" s="152"/>
      <c r="H52" s="151"/>
      <c r="I52" s="128"/>
      <c r="J52" s="129"/>
      <c r="K52" s="128">
        <v>3695004</v>
      </c>
      <c r="L52" s="131"/>
      <c r="M52" s="125">
        <v>1400</v>
      </c>
      <c r="N52" s="125">
        <f t="shared" si="11"/>
        <v>1400</v>
      </c>
      <c r="O52" s="125"/>
      <c r="P52" s="125">
        <v>1400</v>
      </c>
      <c r="Q52" s="125">
        <f t="shared" si="9"/>
        <v>1400</v>
      </c>
      <c r="R52" s="132"/>
      <c r="S52" s="125"/>
      <c r="T52" s="154">
        <v>1400</v>
      </c>
      <c r="U52" s="125">
        <f t="shared" si="14"/>
        <v>1400</v>
      </c>
      <c r="V52" s="125"/>
      <c r="W52" s="155">
        <v>1400</v>
      </c>
      <c r="X52" s="132">
        <f t="shared" si="2"/>
        <v>1400</v>
      </c>
      <c r="Y52" s="132">
        <f t="shared" si="3"/>
        <v>0</v>
      </c>
    </row>
    <row r="53" spans="1:27" ht="13.5" customHeight="1" x14ac:dyDescent="0.25">
      <c r="A53" s="124" t="s">
        <v>100</v>
      </c>
      <c r="B53" s="124" t="s">
        <v>109</v>
      </c>
      <c r="C53" s="124"/>
      <c r="D53" s="125"/>
      <c r="E53" s="151"/>
      <c r="F53" s="151"/>
      <c r="G53" s="152"/>
      <c r="H53" s="151"/>
      <c r="I53" s="128"/>
      <c r="J53" s="129"/>
      <c r="K53" s="128">
        <v>3891102</v>
      </c>
      <c r="L53" s="131"/>
      <c r="M53" s="125">
        <v>45000</v>
      </c>
      <c r="N53" s="125">
        <f t="shared" si="11"/>
        <v>45000</v>
      </c>
      <c r="O53" s="125"/>
      <c r="P53" s="125">
        <v>45000</v>
      </c>
      <c r="Q53" s="125">
        <f t="shared" si="9"/>
        <v>45000</v>
      </c>
      <c r="R53" s="132"/>
      <c r="S53" s="125"/>
      <c r="T53" s="154">
        <v>45000</v>
      </c>
      <c r="U53" s="125">
        <f t="shared" si="14"/>
        <v>45000</v>
      </c>
      <c r="V53" s="125"/>
      <c r="W53" s="155">
        <v>45000</v>
      </c>
      <c r="X53" s="132">
        <f t="shared" si="2"/>
        <v>45000</v>
      </c>
      <c r="Y53" s="132">
        <f t="shared" si="3"/>
        <v>0</v>
      </c>
    </row>
    <row r="54" spans="1:27" ht="13.5" customHeight="1" x14ac:dyDescent="0.25">
      <c r="A54" s="124" t="s">
        <v>100</v>
      </c>
      <c r="B54" s="124" t="s">
        <v>110</v>
      </c>
      <c r="C54" s="124"/>
      <c r="D54" s="125"/>
      <c r="E54" s="151"/>
      <c r="F54" s="151"/>
      <c r="G54" s="152"/>
      <c r="H54" s="151"/>
      <c r="I54" s="128"/>
      <c r="J54" s="129"/>
      <c r="K54" s="128">
        <v>3891106</v>
      </c>
      <c r="L54" s="131"/>
      <c r="M54" s="125">
        <v>19700</v>
      </c>
      <c r="N54" s="125">
        <f t="shared" si="11"/>
        <v>19700</v>
      </c>
      <c r="O54" s="125"/>
      <c r="P54" s="125">
        <v>19700</v>
      </c>
      <c r="Q54" s="125">
        <f t="shared" si="9"/>
        <v>19700</v>
      </c>
      <c r="R54" s="132"/>
      <c r="S54" s="125"/>
      <c r="T54" s="154">
        <v>19700</v>
      </c>
      <c r="U54" s="125">
        <f t="shared" si="14"/>
        <v>19700</v>
      </c>
      <c r="V54" s="125"/>
      <c r="W54" s="155">
        <v>19700</v>
      </c>
      <c r="X54" s="132">
        <f t="shared" si="2"/>
        <v>19700</v>
      </c>
      <c r="Y54" s="132">
        <f t="shared" si="3"/>
        <v>0</v>
      </c>
    </row>
    <row r="55" spans="1:27" ht="13.5" customHeight="1" x14ac:dyDescent="0.25">
      <c r="A55" s="124" t="s">
        <v>100</v>
      </c>
      <c r="B55" s="124" t="s">
        <v>111</v>
      </c>
      <c r="C55" s="124"/>
      <c r="D55" s="125"/>
      <c r="E55" s="151"/>
      <c r="F55" s="151"/>
      <c r="G55" s="152"/>
      <c r="H55" s="151"/>
      <c r="I55" s="128"/>
      <c r="J55" s="129"/>
      <c r="K55" s="128">
        <v>3899906</v>
      </c>
      <c r="L55" s="131"/>
      <c r="M55" s="125">
        <v>100000</v>
      </c>
      <c r="N55" s="125">
        <f t="shared" si="11"/>
        <v>100000</v>
      </c>
      <c r="O55" s="125"/>
      <c r="P55" s="125">
        <v>100000</v>
      </c>
      <c r="Q55" s="125">
        <f t="shared" si="9"/>
        <v>100000</v>
      </c>
      <c r="R55" s="132"/>
      <c r="S55" s="125"/>
      <c r="T55" s="154">
        <v>100000</v>
      </c>
      <c r="U55" s="125">
        <f t="shared" si="14"/>
        <v>100000</v>
      </c>
      <c r="V55" s="125"/>
      <c r="W55" s="155">
        <v>100000</v>
      </c>
      <c r="X55" s="132">
        <f t="shared" si="2"/>
        <v>100000</v>
      </c>
      <c r="Y55" s="132">
        <f t="shared" si="3"/>
        <v>0</v>
      </c>
    </row>
    <row r="56" spans="1:27" ht="13.5" customHeight="1" x14ac:dyDescent="0.25">
      <c r="A56" s="124" t="s">
        <v>100</v>
      </c>
      <c r="B56" s="124" t="s">
        <v>112</v>
      </c>
      <c r="C56" s="124"/>
      <c r="D56" s="125"/>
      <c r="E56" s="151"/>
      <c r="F56" s="151"/>
      <c r="G56" s="152"/>
      <c r="H56" s="151"/>
      <c r="I56" s="128"/>
      <c r="J56" s="129"/>
      <c r="K56" s="158" t="s">
        <v>113</v>
      </c>
      <c r="L56" s="131"/>
      <c r="M56" s="125">
        <v>800952</v>
      </c>
      <c r="N56" s="125">
        <f t="shared" si="11"/>
        <v>800952</v>
      </c>
      <c r="O56" s="125"/>
      <c r="P56" s="125">
        <v>800952</v>
      </c>
      <c r="Q56" s="125">
        <f t="shared" si="9"/>
        <v>800952</v>
      </c>
      <c r="R56" s="132"/>
      <c r="S56" s="125"/>
      <c r="T56" s="125">
        <v>800952</v>
      </c>
      <c r="U56" s="125">
        <f t="shared" si="14"/>
        <v>800952</v>
      </c>
      <c r="V56" s="125"/>
      <c r="W56" s="125">
        <v>800952</v>
      </c>
      <c r="X56" s="132">
        <f t="shared" si="2"/>
        <v>800952</v>
      </c>
      <c r="Y56" s="132">
        <f t="shared" si="3"/>
        <v>0</v>
      </c>
    </row>
    <row r="57" spans="1:27" ht="13.5" customHeight="1" x14ac:dyDescent="0.25">
      <c r="A57" s="124" t="s">
        <v>100</v>
      </c>
      <c r="B57" s="159" t="s">
        <v>114</v>
      </c>
      <c r="C57" s="124"/>
      <c r="D57" s="125"/>
      <c r="E57" s="151">
        <v>0</v>
      </c>
      <c r="F57" s="151">
        <v>0</v>
      </c>
      <c r="G57" s="152">
        <v>0</v>
      </c>
      <c r="H57" s="151">
        <v>0</v>
      </c>
      <c r="I57" s="128">
        <v>0</v>
      </c>
      <c r="J57" s="129"/>
      <c r="K57" s="128">
        <v>3331101</v>
      </c>
      <c r="L57" s="131">
        <v>10721763</v>
      </c>
      <c r="M57" s="125">
        <v>0</v>
      </c>
      <c r="N57" s="125">
        <f t="shared" si="11"/>
        <v>10721763</v>
      </c>
      <c r="O57" s="125">
        <v>10706850</v>
      </c>
      <c r="P57" s="125">
        <v>0</v>
      </c>
      <c r="Q57" s="125">
        <f t="shared" si="9"/>
        <v>10706850</v>
      </c>
      <c r="R57" s="132"/>
      <c r="S57" s="125">
        <v>527512</v>
      </c>
      <c r="T57" s="125">
        <v>887040</v>
      </c>
      <c r="U57" s="125">
        <f>+S57+T57</f>
        <v>1414552</v>
      </c>
      <c r="V57" s="125">
        <v>527512</v>
      </c>
      <c r="W57" s="125">
        <v>887040</v>
      </c>
      <c r="X57" s="132">
        <f t="shared" si="2"/>
        <v>1414552</v>
      </c>
      <c r="Y57" s="132">
        <f t="shared" si="3"/>
        <v>0</v>
      </c>
    </row>
    <row r="58" spans="1:27" ht="14.25" customHeight="1" x14ac:dyDescent="0.25">
      <c r="A58" s="124" t="s">
        <v>100</v>
      </c>
      <c r="B58" s="124" t="s">
        <v>115</v>
      </c>
      <c r="C58" s="124"/>
      <c r="D58" s="125"/>
      <c r="E58" s="151">
        <v>0</v>
      </c>
      <c r="F58" s="151">
        <v>0</v>
      </c>
      <c r="G58" s="152">
        <v>0</v>
      </c>
      <c r="H58" s="151">
        <v>0</v>
      </c>
      <c r="I58" s="128">
        <v>0</v>
      </c>
      <c r="J58" s="129"/>
      <c r="K58" s="128">
        <v>3532201</v>
      </c>
      <c r="L58" s="131">
        <v>13700</v>
      </c>
      <c r="M58" s="125">
        <v>0</v>
      </c>
      <c r="N58" s="125">
        <f t="shared" si="11"/>
        <v>13700</v>
      </c>
      <c r="O58" s="125">
        <v>13700</v>
      </c>
      <c r="P58" s="125">
        <v>0</v>
      </c>
      <c r="Q58" s="125">
        <f t="shared" si="9"/>
        <v>13700</v>
      </c>
      <c r="R58" s="132">
        <v>0</v>
      </c>
      <c r="S58" s="125">
        <v>13700</v>
      </c>
      <c r="T58" s="125">
        <v>0</v>
      </c>
      <c r="U58" s="125">
        <f>+S58+T58</f>
        <v>13700</v>
      </c>
      <c r="V58" s="125">
        <v>13700</v>
      </c>
      <c r="W58" s="125">
        <v>0</v>
      </c>
      <c r="X58" s="132">
        <f t="shared" si="2"/>
        <v>13700</v>
      </c>
      <c r="Y58" s="132">
        <f t="shared" si="3"/>
        <v>0</v>
      </c>
    </row>
    <row r="59" spans="1:27" ht="25.5" customHeight="1" x14ac:dyDescent="0.25">
      <c r="A59" s="143" t="s">
        <v>116</v>
      </c>
      <c r="B59" s="143" t="s">
        <v>117</v>
      </c>
      <c r="C59" s="143">
        <v>1</v>
      </c>
      <c r="D59" s="144">
        <v>23500000</v>
      </c>
      <c r="E59" s="145">
        <v>0</v>
      </c>
      <c r="F59" s="145">
        <v>0</v>
      </c>
      <c r="G59" s="146">
        <v>0</v>
      </c>
      <c r="H59" s="145">
        <v>0</v>
      </c>
      <c r="I59" s="147">
        <v>0</v>
      </c>
      <c r="J59" s="144">
        <f>D59+E59-F59-H59+I59</f>
        <v>23500000</v>
      </c>
      <c r="K59" s="148">
        <v>0</v>
      </c>
      <c r="L59" s="149">
        <f>SUM(L60)</f>
        <v>0</v>
      </c>
      <c r="M59" s="144">
        <f>SUM(M60)</f>
        <v>300000</v>
      </c>
      <c r="N59" s="144">
        <f t="shared" si="11"/>
        <v>300000</v>
      </c>
      <c r="O59" s="149">
        <f>SUM(O60)</f>
        <v>0</v>
      </c>
      <c r="P59" s="144">
        <f>SUM(P60)</f>
        <v>300000</v>
      </c>
      <c r="Q59" s="144">
        <f>+O59+P59</f>
        <v>300000</v>
      </c>
      <c r="R59" s="144">
        <f>+J59-Q59</f>
        <v>23200000</v>
      </c>
      <c r="S59" s="149">
        <f>SUM(S60)</f>
        <v>0</v>
      </c>
      <c r="T59" s="144">
        <f>SUM(T60)</f>
        <v>300000</v>
      </c>
      <c r="U59" s="144">
        <f>+S59+T59</f>
        <v>300000</v>
      </c>
      <c r="V59" s="149">
        <f>SUM(V60)</f>
        <v>0</v>
      </c>
      <c r="W59" s="144">
        <f>SUM(W60)</f>
        <v>300000</v>
      </c>
      <c r="X59" s="144">
        <f t="shared" si="2"/>
        <v>300000</v>
      </c>
      <c r="Y59" s="144">
        <f t="shared" si="3"/>
        <v>0</v>
      </c>
      <c r="AA59" s="160"/>
    </row>
    <row r="60" spans="1:27" ht="15.75" customHeight="1" x14ac:dyDescent="0.25">
      <c r="A60" s="124" t="s">
        <v>116</v>
      </c>
      <c r="B60" s="124" t="s">
        <v>118</v>
      </c>
      <c r="C60" s="124"/>
      <c r="D60" s="125"/>
      <c r="E60" s="151"/>
      <c r="F60" s="151"/>
      <c r="G60" s="152"/>
      <c r="H60" s="151"/>
      <c r="I60" s="128"/>
      <c r="J60" s="125"/>
      <c r="K60" s="153">
        <v>4653102</v>
      </c>
      <c r="L60" s="131"/>
      <c r="M60" s="125">
        <v>300000</v>
      </c>
      <c r="N60" s="125">
        <f t="shared" si="11"/>
        <v>300000</v>
      </c>
      <c r="O60" s="125"/>
      <c r="P60" s="125">
        <v>300000</v>
      </c>
      <c r="Q60" s="125">
        <f>P60</f>
        <v>300000</v>
      </c>
      <c r="R60" s="125"/>
      <c r="S60" s="125"/>
      <c r="T60" s="154">
        <v>300000</v>
      </c>
      <c r="U60" s="125"/>
      <c r="V60" s="125"/>
      <c r="W60" s="155">
        <v>300000</v>
      </c>
      <c r="X60" s="125"/>
      <c r="Y60" s="125"/>
      <c r="AA60" s="160"/>
    </row>
    <row r="61" spans="1:27" s="87" customFormat="1" ht="16.5" customHeight="1" x14ac:dyDescent="0.25">
      <c r="A61" s="133" t="s">
        <v>119</v>
      </c>
      <c r="B61" s="133" t="s">
        <v>120</v>
      </c>
      <c r="C61" s="133"/>
      <c r="D61" s="134">
        <f t="shared" ref="D61:J61" si="15">+D62+D66+D69+D90+D94</f>
        <v>342300000</v>
      </c>
      <c r="E61" s="161">
        <f t="shared" si="15"/>
        <v>0</v>
      </c>
      <c r="F61" s="161">
        <f t="shared" si="15"/>
        <v>0</v>
      </c>
      <c r="G61" s="161">
        <f t="shared" si="15"/>
        <v>0</v>
      </c>
      <c r="H61" s="161">
        <f t="shared" si="15"/>
        <v>0</v>
      </c>
      <c r="I61" s="136">
        <f t="shared" si="15"/>
        <v>0</v>
      </c>
      <c r="J61" s="134">
        <f t="shared" si="15"/>
        <v>342300000</v>
      </c>
      <c r="K61" s="136"/>
      <c r="L61" s="137">
        <f>+L62+L66+L69+L90+L94</f>
        <v>147597761</v>
      </c>
      <c r="M61" s="134">
        <f>+M62+M66+M69+M90+M94</f>
        <v>32044516</v>
      </c>
      <c r="N61" s="134">
        <f>+M61+L61</f>
        <v>179642277</v>
      </c>
      <c r="O61" s="134">
        <f>+O62+O66+O69+O90+O94</f>
        <v>147597761</v>
      </c>
      <c r="P61" s="134">
        <f>+P62+P66+P69+P90+P94</f>
        <v>32044516</v>
      </c>
      <c r="Q61" s="134">
        <f>+P61+O61</f>
        <v>179642277</v>
      </c>
      <c r="R61" s="134">
        <f>+J61-Q61</f>
        <v>162657723</v>
      </c>
      <c r="S61" s="134">
        <f>+S62+S66+S69+S90+S94</f>
        <v>93597761</v>
      </c>
      <c r="T61" s="134">
        <f>+T62+T66+T69+T90+T94</f>
        <v>19044516</v>
      </c>
      <c r="U61" s="134">
        <f>+S61+T61</f>
        <v>112642277</v>
      </c>
      <c r="V61" s="134">
        <f>+V62+V66+V69+V90+V94</f>
        <v>93515661</v>
      </c>
      <c r="W61" s="134">
        <f>+W62+W66+W69+W90+W94</f>
        <v>19044516</v>
      </c>
      <c r="X61" s="134">
        <f>X62+X66+X69+X90+X94</f>
        <v>112560177</v>
      </c>
      <c r="Y61" s="134">
        <f t="shared" si="3"/>
        <v>82100</v>
      </c>
    </row>
    <row r="62" spans="1:27" s="87" customFormat="1" ht="38.25" x14ac:dyDescent="0.25">
      <c r="A62" s="143" t="s">
        <v>121</v>
      </c>
      <c r="B62" s="143" t="s">
        <v>122</v>
      </c>
      <c r="C62" s="143">
        <v>1</v>
      </c>
      <c r="D62" s="144">
        <v>40600000</v>
      </c>
      <c r="E62" s="145">
        <v>0</v>
      </c>
      <c r="F62" s="145">
        <v>0</v>
      </c>
      <c r="G62" s="145">
        <f>+G63+G67+G70+G91+G95</f>
        <v>0</v>
      </c>
      <c r="H62" s="145">
        <v>0</v>
      </c>
      <c r="I62" s="147">
        <v>0</v>
      </c>
      <c r="J62" s="144">
        <f>D62+E62-F62-H62+I62</f>
        <v>40600000</v>
      </c>
      <c r="K62" s="148"/>
      <c r="L62" s="149">
        <f>SUM(L63:L65)</f>
        <v>13331970</v>
      </c>
      <c r="M62" s="144">
        <f>SUM(M63:M65)</f>
        <v>2147628</v>
      </c>
      <c r="N62" s="144">
        <f>+M62+L62</f>
        <v>15479598</v>
      </c>
      <c r="O62" s="144">
        <f>SUM(O63:O65)</f>
        <v>13331970</v>
      </c>
      <c r="P62" s="144">
        <f>SUM(P63:P65)</f>
        <v>2147628</v>
      </c>
      <c r="Q62" s="144">
        <f>+P62+O62</f>
        <v>15479598</v>
      </c>
      <c r="R62" s="144">
        <f>+J62-Q62</f>
        <v>25120402</v>
      </c>
      <c r="S62" s="144">
        <f>SUM(S63:S65)</f>
        <v>13331970</v>
      </c>
      <c r="T62" s="144">
        <f>SUM(T63:T65)</f>
        <v>2147628</v>
      </c>
      <c r="U62" s="144">
        <f>S62+T62</f>
        <v>15479598</v>
      </c>
      <c r="V62" s="144">
        <f>SUM(V63:V65)</f>
        <v>13331970</v>
      </c>
      <c r="W62" s="144">
        <f>SUM(W63:W65)</f>
        <v>2147628</v>
      </c>
      <c r="X62" s="144">
        <f>V62+W62</f>
        <v>15479598</v>
      </c>
      <c r="Y62" s="144">
        <f>+U62-X62</f>
        <v>0</v>
      </c>
    </row>
    <row r="63" spans="1:27" ht="13.5" customHeight="1" x14ac:dyDescent="0.25">
      <c r="A63" s="124" t="s">
        <v>121</v>
      </c>
      <c r="B63" s="124" t="s">
        <v>123</v>
      </c>
      <c r="C63" s="124"/>
      <c r="D63" s="125"/>
      <c r="E63" s="162">
        <v>0</v>
      </c>
      <c r="F63" s="162">
        <v>0</v>
      </c>
      <c r="G63" s="162">
        <f>+G65+G68+G71+G93+G96</f>
        <v>0</v>
      </c>
      <c r="H63" s="162">
        <v>0</v>
      </c>
      <c r="I63" s="163">
        <v>0</v>
      </c>
      <c r="J63" s="129"/>
      <c r="K63" s="128">
        <v>68021</v>
      </c>
      <c r="L63" s="131">
        <v>38000</v>
      </c>
      <c r="M63" s="125">
        <v>30000</v>
      </c>
      <c r="N63" s="125">
        <f>+L63+M63</f>
        <v>68000</v>
      </c>
      <c r="O63" s="125">
        <v>38000</v>
      </c>
      <c r="P63" s="125">
        <v>30000</v>
      </c>
      <c r="Q63" s="125">
        <f>O63+P63</f>
        <v>68000</v>
      </c>
      <c r="R63" s="132">
        <v>0</v>
      </c>
      <c r="S63" s="125">
        <v>38000</v>
      </c>
      <c r="T63" s="154">
        <v>30000</v>
      </c>
      <c r="U63" s="125">
        <f t="shared" ref="U63:U68" si="16">+S63+T63</f>
        <v>68000</v>
      </c>
      <c r="V63" s="125">
        <v>38000</v>
      </c>
      <c r="W63" s="155">
        <v>30000</v>
      </c>
      <c r="X63" s="132">
        <f t="shared" si="2"/>
        <v>68000</v>
      </c>
      <c r="Y63" s="132">
        <f t="shared" si="3"/>
        <v>0</v>
      </c>
    </row>
    <row r="64" spans="1:27" ht="13.5" customHeight="1" x14ac:dyDescent="0.25">
      <c r="A64" s="124" t="s">
        <v>121</v>
      </c>
      <c r="B64" s="124" t="s">
        <v>124</v>
      </c>
      <c r="C64" s="124"/>
      <c r="D64" s="125"/>
      <c r="E64" s="162">
        <v>0</v>
      </c>
      <c r="F64" s="162">
        <v>0</v>
      </c>
      <c r="G64" s="162">
        <f>+G66+G69+G72+G94+G97</f>
        <v>0</v>
      </c>
      <c r="H64" s="162">
        <v>0</v>
      </c>
      <c r="I64" s="163"/>
      <c r="J64" s="129"/>
      <c r="K64" s="128">
        <v>64241</v>
      </c>
      <c r="L64" s="131">
        <v>3074170</v>
      </c>
      <c r="M64" s="125">
        <v>0</v>
      </c>
      <c r="N64" s="125">
        <f>+L64+M64</f>
        <v>3074170</v>
      </c>
      <c r="O64" s="125">
        <v>3074170</v>
      </c>
      <c r="P64" s="125">
        <v>0</v>
      </c>
      <c r="Q64" s="125">
        <f>O64+P64</f>
        <v>3074170</v>
      </c>
      <c r="R64" s="132"/>
      <c r="S64" s="125">
        <v>3074170</v>
      </c>
      <c r="T64" s="125">
        <v>0</v>
      </c>
      <c r="U64" s="125">
        <f t="shared" si="16"/>
        <v>3074170</v>
      </c>
      <c r="V64" s="125">
        <v>3074170</v>
      </c>
      <c r="W64" s="125">
        <v>0</v>
      </c>
      <c r="X64" s="132">
        <f t="shared" si="2"/>
        <v>3074170</v>
      </c>
      <c r="Y64" s="132">
        <f t="shared" si="3"/>
        <v>0</v>
      </c>
    </row>
    <row r="65" spans="1:25" ht="14.25" customHeight="1" x14ac:dyDescent="0.25">
      <c r="A65" s="124" t="s">
        <v>121</v>
      </c>
      <c r="B65" s="124" t="s">
        <v>125</v>
      </c>
      <c r="C65" s="124"/>
      <c r="D65" s="125"/>
      <c r="E65" s="162">
        <v>0</v>
      </c>
      <c r="F65" s="162">
        <v>0</v>
      </c>
      <c r="G65" s="162">
        <f>+G66+G69+G81+G94+G97</f>
        <v>0</v>
      </c>
      <c r="H65" s="162">
        <v>0</v>
      </c>
      <c r="I65" s="163">
        <v>0</v>
      </c>
      <c r="J65" s="129"/>
      <c r="K65" s="128">
        <v>64220</v>
      </c>
      <c r="L65" s="131">
        <v>10219800</v>
      </c>
      <c r="M65" s="125">
        <f>400000+400000+1317628</f>
        <v>2117628</v>
      </c>
      <c r="N65" s="125">
        <f>+L65+M65</f>
        <v>12337428</v>
      </c>
      <c r="O65" s="125">
        <v>10219800</v>
      </c>
      <c r="P65" s="125">
        <v>2117628</v>
      </c>
      <c r="Q65" s="125">
        <f>O65+P65</f>
        <v>12337428</v>
      </c>
      <c r="R65" s="132">
        <v>0</v>
      </c>
      <c r="S65" s="125">
        <v>10219800</v>
      </c>
      <c r="T65" s="125">
        <v>2117628</v>
      </c>
      <c r="U65" s="125">
        <f t="shared" si="16"/>
        <v>12337428</v>
      </c>
      <c r="V65" s="125">
        <v>10219800</v>
      </c>
      <c r="W65" s="125">
        <v>2117628</v>
      </c>
      <c r="X65" s="132">
        <f t="shared" si="2"/>
        <v>12337428</v>
      </c>
      <c r="Y65" s="132">
        <f t="shared" si="3"/>
        <v>0</v>
      </c>
    </row>
    <row r="66" spans="1:25" s="87" customFormat="1" ht="40.5" customHeight="1" x14ac:dyDescent="0.25">
      <c r="A66" s="143" t="s">
        <v>126</v>
      </c>
      <c r="B66" s="143" t="s">
        <v>127</v>
      </c>
      <c r="C66" s="143">
        <v>1</v>
      </c>
      <c r="D66" s="144">
        <v>18500000</v>
      </c>
      <c r="E66" s="145">
        <v>0</v>
      </c>
      <c r="F66" s="145">
        <v>0</v>
      </c>
      <c r="G66" s="145">
        <f>+G67+G70+G82+G95+G98</f>
        <v>0</v>
      </c>
      <c r="H66" s="145">
        <v>0</v>
      </c>
      <c r="I66" s="147">
        <v>0</v>
      </c>
      <c r="J66" s="144">
        <f>D66+E66-F66-H66+I66</f>
        <v>18500000</v>
      </c>
      <c r="K66" s="147"/>
      <c r="L66" s="149">
        <f>SUM(L67:L68)</f>
        <v>4460655</v>
      </c>
      <c r="M66" s="144">
        <f>SUM(M67:M68)</f>
        <v>0</v>
      </c>
      <c r="N66" s="144">
        <f>+M66+L66</f>
        <v>4460655</v>
      </c>
      <c r="O66" s="144">
        <f>+O67+O68</f>
        <v>4460655</v>
      </c>
      <c r="P66" s="144">
        <f>SUM(P67:P68)</f>
        <v>0</v>
      </c>
      <c r="Q66" s="144">
        <f t="shared" ref="Q66:Q89" si="17">+P66+O66</f>
        <v>4460655</v>
      </c>
      <c r="R66" s="144">
        <f>+J66-Q66</f>
        <v>14039345</v>
      </c>
      <c r="S66" s="144">
        <f>+S67+S68</f>
        <v>4460655</v>
      </c>
      <c r="T66" s="144">
        <f>SUM(T67:T68)</f>
        <v>0</v>
      </c>
      <c r="U66" s="144">
        <f t="shared" si="16"/>
        <v>4460655</v>
      </c>
      <c r="V66" s="144">
        <f>+V67+V68</f>
        <v>4460655</v>
      </c>
      <c r="W66" s="144">
        <f>SUM(W67:W68)</f>
        <v>0</v>
      </c>
      <c r="X66" s="144">
        <f>V66+W66</f>
        <v>4460655</v>
      </c>
      <c r="Y66" s="144">
        <f t="shared" si="3"/>
        <v>0</v>
      </c>
    </row>
    <row r="67" spans="1:25" ht="12.75" customHeight="1" x14ac:dyDescent="0.25">
      <c r="A67" s="124" t="s">
        <v>126</v>
      </c>
      <c r="B67" s="124" t="s">
        <v>128</v>
      </c>
      <c r="C67" s="124"/>
      <c r="D67" s="125"/>
      <c r="E67" s="162">
        <v>0</v>
      </c>
      <c r="F67" s="162">
        <v>0</v>
      </c>
      <c r="G67" s="162">
        <f>+G68+G71+G83+G96+G99</f>
        <v>0</v>
      </c>
      <c r="H67" s="162">
        <v>0</v>
      </c>
      <c r="I67" s="163">
        <v>0</v>
      </c>
      <c r="J67" s="129"/>
      <c r="K67" s="128">
        <v>71359</v>
      </c>
      <c r="L67" s="131">
        <v>4420655</v>
      </c>
      <c r="M67" s="125">
        <v>0</v>
      </c>
      <c r="N67" s="125">
        <f>+M67+L67</f>
        <v>4420655</v>
      </c>
      <c r="O67" s="125">
        <f>+N67+M67</f>
        <v>4420655</v>
      </c>
      <c r="P67" s="125">
        <v>0</v>
      </c>
      <c r="Q67" s="125">
        <f t="shared" si="17"/>
        <v>4420655</v>
      </c>
      <c r="R67" s="125">
        <v>0</v>
      </c>
      <c r="S67" s="125">
        <v>4420655</v>
      </c>
      <c r="T67" s="125">
        <v>0</v>
      </c>
      <c r="U67" s="125">
        <f t="shared" si="16"/>
        <v>4420655</v>
      </c>
      <c r="V67" s="125">
        <v>4420655</v>
      </c>
      <c r="W67" s="125">
        <v>0</v>
      </c>
      <c r="X67" s="132">
        <f t="shared" si="2"/>
        <v>4420655</v>
      </c>
      <c r="Y67" s="132">
        <f t="shared" si="3"/>
        <v>0</v>
      </c>
    </row>
    <row r="68" spans="1:25" ht="12" customHeight="1" x14ac:dyDescent="0.25">
      <c r="A68" s="124" t="s">
        <v>126</v>
      </c>
      <c r="B68" s="124" t="s">
        <v>129</v>
      </c>
      <c r="C68" s="124"/>
      <c r="D68" s="125"/>
      <c r="E68" s="162">
        <v>0</v>
      </c>
      <c r="F68" s="162">
        <v>0</v>
      </c>
      <c r="G68" s="162">
        <f>+G69+G81+G84+G97+G100</f>
        <v>0</v>
      </c>
      <c r="H68" s="162">
        <v>0</v>
      </c>
      <c r="I68" s="163">
        <v>0</v>
      </c>
      <c r="J68" s="129"/>
      <c r="K68" s="128">
        <v>73210</v>
      </c>
      <c r="L68" s="131">
        <v>40000</v>
      </c>
      <c r="M68" s="125">
        <v>0</v>
      </c>
      <c r="N68" s="125">
        <f>+M68+L68</f>
        <v>40000</v>
      </c>
      <c r="O68" s="125">
        <f>+N68+M68</f>
        <v>40000</v>
      </c>
      <c r="P68" s="125">
        <v>0</v>
      </c>
      <c r="Q68" s="125">
        <f t="shared" si="17"/>
        <v>40000</v>
      </c>
      <c r="R68" s="132">
        <v>0</v>
      </c>
      <c r="S68" s="125">
        <v>40000</v>
      </c>
      <c r="T68" s="125">
        <v>0</v>
      </c>
      <c r="U68" s="125">
        <f t="shared" si="16"/>
        <v>40000</v>
      </c>
      <c r="V68" s="125">
        <v>40000</v>
      </c>
      <c r="W68" s="125">
        <v>0</v>
      </c>
      <c r="X68" s="132">
        <f t="shared" si="2"/>
        <v>40000</v>
      </c>
      <c r="Y68" s="132">
        <f t="shared" si="3"/>
        <v>0</v>
      </c>
    </row>
    <row r="69" spans="1:25" s="87" customFormat="1" ht="34.5" customHeight="1" x14ac:dyDescent="0.25">
      <c r="A69" s="143" t="s">
        <v>130</v>
      </c>
      <c r="B69" s="143" t="s">
        <v>131</v>
      </c>
      <c r="C69" s="143">
        <v>1</v>
      </c>
      <c r="D69" s="144">
        <v>179000000</v>
      </c>
      <c r="E69" s="145">
        <v>0</v>
      </c>
      <c r="F69" s="145">
        <v>0</v>
      </c>
      <c r="G69" s="146">
        <v>0</v>
      </c>
      <c r="H69" s="145">
        <v>0</v>
      </c>
      <c r="I69" s="147">
        <v>0</v>
      </c>
      <c r="J69" s="144">
        <f>D69+E69-F69-H69+I69</f>
        <v>179000000</v>
      </c>
      <c r="K69" s="148"/>
      <c r="L69" s="149">
        <f>SUM(L70:L89)</f>
        <v>92130293</v>
      </c>
      <c r="M69" s="144">
        <f>SUM(M70:M89)</f>
        <v>21938580</v>
      </c>
      <c r="N69" s="144">
        <f>+L69+M69</f>
        <v>114068873</v>
      </c>
      <c r="O69" s="144">
        <f>SUM(O70:O89)</f>
        <v>92130293</v>
      </c>
      <c r="P69" s="144">
        <f>SUM(P70:P89)</f>
        <v>21938580</v>
      </c>
      <c r="Q69" s="144">
        <f t="shared" si="17"/>
        <v>114068873</v>
      </c>
      <c r="R69" s="144">
        <f>+J69-Q69</f>
        <v>64931127</v>
      </c>
      <c r="S69" s="144">
        <f>SUM(S70:S89)</f>
        <v>38130293</v>
      </c>
      <c r="T69" s="144">
        <f>SUM(T70:T89)</f>
        <v>8938580</v>
      </c>
      <c r="U69" s="144">
        <f>S69+T69</f>
        <v>47068873</v>
      </c>
      <c r="V69" s="144">
        <f>SUM(V70:V89)</f>
        <v>38130293</v>
      </c>
      <c r="W69" s="144">
        <f>SUM(W70:W89)</f>
        <v>8938580</v>
      </c>
      <c r="X69" s="144">
        <f>V69+W69</f>
        <v>47068873</v>
      </c>
      <c r="Y69" s="144">
        <f>+U69-X69</f>
        <v>0</v>
      </c>
    </row>
    <row r="70" spans="1:25" ht="13.5" customHeight="1" x14ac:dyDescent="0.25">
      <c r="A70" s="124" t="s">
        <v>130</v>
      </c>
      <c r="B70" s="124" t="s">
        <v>132</v>
      </c>
      <c r="C70" s="124"/>
      <c r="D70" s="125"/>
      <c r="E70" s="162">
        <v>0</v>
      </c>
      <c r="F70" s="162">
        <v>0</v>
      </c>
      <c r="G70" s="152">
        <v>0</v>
      </c>
      <c r="H70" s="162">
        <v>0</v>
      </c>
      <c r="I70" s="163">
        <v>0</v>
      </c>
      <c r="J70" s="129"/>
      <c r="K70" s="128">
        <v>84120</v>
      </c>
      <c r="L70" s="131">
        <v>707352</v>
      </c>
      <c r="M70" s="125">
        <v>0</v>
      </c>
      <c r="N70" s="125">
        <f t="shared" ref="N70:N89" si="18">+L70+M70</f>
        <v>707352</v>
      </c>
      <c r="O70" s="125">
        <v>707352</v>
      </c>
      <c r="P70" s="125">
        <v>0</v>
      </c>
      <c r="Q70" s="125">
        <f t="shared" si="17"/>
        <v>707352</v>
      </c>
      <c r="R70" s="132">
        <v>0</v>
      </c>
      <c r="S70" s="125">
        <v>707352</v>
      </c>
      <c r="T70" s="125">
        <v>0</v>
      </c>
      <c r="U70" s="125">
        <f>+S70+T70</f>
        <v>707352</v>
      </c>
      <c r="V70" s="125">
        <v>707352</v>
      </c>
      <c r="W70" s="125">
        <v>0</v>
      </c>
      <c r="X70" s="132">
        <f t="shared" si="2"/>
        <v>707352</v>
      </c>
      <c r="Y70" s="132">
        <f t="shared" si="3"/>
        <v>0</v>
      </c>
    </row>
    <row r="71" spans="1:25" ht="15" customHeight="1" x14ac:dyDescent="0.25">
      <c r="A71" s="124" t="s">
        <v>130</v>
      </c>
      <c r="B71" s="124" t="s">
        <v>133</v>
      </c>
      <c r="C71" s="124"/>
      <c r="D71" s="125"/>
      <c r="E71" s="162">
        <v>0</v>
      </c>
      <c r="F71" s="162">
        <v>0</v>
      </c>
      <c r="G71" s="152">
        <v>0</v>
      </c>
      <c r="H71" s="162">
        <v>0</v>
      </c>
      <c r="I71" s="163">
        <v>0</v>
      </c>
      <c r="J71" s="129"/>
      <c r="K71" s="128">
        <v>84222</v>
      </c>
      <c r="L71" s="131">
        <v>1018640</v>
      </c>
      <c r="M71" s="125">
        <v>0</v>
      </c>
      <c r="N71" s="125">
        <f t="shared" si="18"/>
        <v>1018640</v>
      </c>
      <c r="O71" s="125">
        <v>1018640</v>
      </c>
      <c r="P71" s="125">
        <v>0</v>
      </c>
      <c r="Q71" s="125">
        <f t="shared" si="17"/>
        <v>1018640</v>
      </c>
      <c r="R71" s="132">
        <v>0</v>
      </c>
      <c r="S71" s="125">
        <v>1018640</v>
      </c>
      <c r="T71" s="125">
        <v>0</v>
      </c>
      <c r="U71" s="125">
        <f t="shared" ref="U71:U86" si="19">+S71+T71</f>
        <v>1018640</v>
      </c>
      <c r="V71" s="125">
        <v>1018640</v>
      </c>
      <c r="W71" s="125">
        <v>0</v>
      </c>
      <c r="X71" s="132">
        <f t="shared" si="2"/>
        <v>1018640</v>
      </c>
      <c r="Y71" s="132">
        <f t="shared" si="3"/>
        <v>0</v>
      </c>
    </row>
    <row r="72" spans="1:25" ht="15" customHeight="1" x14ac:dyDescent="0.25">
      <c r="A72" s="124" t="s">
        <v>130</v>
      </c>
      <c r="B72" s="124" t="s">
        <v>134</v>
      </c>
      <c r="C72" s="124"/>
      <c r="D72" s="125"/>
      <c r="E72" s="162">
        <v>0</v>
      </c>
      <c r="F72" s="162">
        <v>0</v>
      </c>
      <c r="G72" s="152">
        <v>0</v>
      </c>
      <c r="H72" s="162">
        <v>0</v>
      </c>
      <c r="I72" s="163">
        <v>0</v>
      </c>
      <c r="J72" s="129"/>
      <c r="K72" s="128">
        <v>82199</v>
      </c>
      <c r="L72" s="131">
        <v>40500000</v>
      </c>
      <c r="M72" s="125">
        <v>0</v>
      </c>
      <c r="N72" s="125">
        <f t="shared" si="18"/>
        <v>40500000</v>
      </c>
      <c r="O72" s="125">
        <v>40500000</v>
      </c>
      <c r="P72" s="125">
        <v>0</v>
      </c>
      <c r="Q72" s="125">
        <f t="shared" si="17"/>
        <v>40500000</v>
      </c>
      <c r="R72" s="132">
        <v>0</v>
      </c>
      <c r="S72" s="125">
        <v>13500000</v>
      </c>
      <c r="T72" s="125">
        <v>4500000</v>
      </c>
      <c r="U72" s="125">
        <f t="shared" si="19"/>
        <v>18000000</v>
      </c>
      <c r="V72" s="125">
        <v>13500000</v>
      </c>
      <c r="W72" s="125">
        <v>4500000</v>
      </c>
      <c r="X72" s="132">
        <f t="shared" si="2"/>
        <v>18000000</v>
      </c>
      <c r="Y72" s="132">
        <f t="shared" si="3"/>
        <v>0</v>
      </c>
    </row>
    <row r="73" spans="1:25" ht="15" customHeight="1" x14ac:dyDescent="0.25">
      <c r="A73" s="124" t="s">
        <v>130</v>
      </c>
      <c r="B73" s="164" t="s">
        <v>135</v>
      </c>
      <c r="C73" s="124"/>
      <c r="D73" s="125"/>
      <c r="E73" s="162">
        <v>0</v>
      </c>
      <c r="F73" s="162">
        <v>0</v>
      </c>
      <c r="G73" s="152">
        <v>0</v>
      </c>
      <c r="H73" s="162">
        <v>0</v>
      </c>
      <c r="I73" s="163">
        <v>0</v>
      </c>
      <c r="J73" s="129"/>
      <c r="K73" s="128">
        <v>83112</v>
      </c>
      <c r="L73" s="131">
        <v>18000000</v>
      </c>
      <c r="M73" s="125">
        <v>0</v>
      </c>
      <c r="N73" s="125">
        <f t="shared" si="18"/>
        <v>18000000</v>
      </c>
      <c r="O73" s="125">
        <v>18000000</v>
      </c>
      <c r="P73" s="125">
        <v>0</v>
      </c>
      <c r="Q73" s="125">
        <f t="shared" si="17"/>
        <v>18000000</v>
      </c>
      <c r="R73" s="132">
        <v>0</v>
      </c>
      <c r="S73" s="125">
        <v>0</v>
      </c>
      <c r="T73" s="125">
        <v>0</v>
      </c>
      <c r="U73" s="125">
        <f t="shared" si="19"/>
        <v>0</v>
      </c>
      <c r="V73" s="125">
        <v>0</v>
      </c>
      <c r="W73" s="125">
        <v>0</v>
      </c>
      <c r="X73" s="132">
        <f t="shared" si="2"/>
        <v>0</v>
      </c>
      <c r="Y73" s="132">
        <f t="shared" si="3"/>
        <v>0</v>
      </c>
    </row>
    <row r="74" spans="1:25" ht="15" customHeight="1" x14ac:dyDescent="0.25">
      <c r="A74" s="124" t="s">
        <v>130</v>
      </c>
      <c r="B74" s="164" t="s">
        <v>136</v>
      </c>
      <c r="C74" s="124"/>
      <c r="D74" s="125"/>
      <c r="E74" s="162">
        <v>0</v>
      </c>
      <c r="F74" s="162">
        <v>0</v>
      </c>
      <c r="G74" s="152">
        <v>0</v>
      </c>
      <c r="H74" s="162">
        <v>0</v>
      </c>
      <c r="I74" s="163">
        <v>0</v>
      </c>
      <c r="J74" s="129"/>
      <c r="K74" s="128">
        <v>8363202</v>
      </c>
      <c r="L74" s="131"/>
      <c r="M74" s="125">
        <v>218100</v>
      </c>
      <c r="N74" s="125">
        <f t="shared" si="18"/>
        <v>218100</v>
      </c>
      <c r="O74" s="125"/>
      <c r="P74" s="125">
        <v>218100</v>
      </c>
      <c r="Q74" s="125">
        <f t="shared" si="17"/>
        <v>218100</v>
      </c>
      <c r="R74" s="132">
        <v>0</v>
      </c>
      <c r="S74" s="125"/>
      <c r="T74" s="154">
        <v>218100</v>
      </c>
      <c r="U74" s="125">
        <f t="shared" si="19"/>
        <v>218100</v>
      </c>
      <c r="V74" s="125"/>
      <c r="W74" s="155">
        <v>218100</v>
      </c>
      <c r="X74" s="132">
        <f t="shared" si="2"/>
        <v>218100</v>
      </c>
      <c r="Y74" s="132">
        <f t="shared" si="3"/>
        <v>0</v>
      </c>
    </row>
    <row r="75" spans="1:25" ht="15" customHeight="1" x14ac:dyDescent="0.25">
      <c r="A75" s="124" t="s">
        <v>130</v>
      </c>
      <c r="B75" s="164" t="s">
        <v>137</v>
      </c>
      <c r="C75" s="124"/>
      <c r="D75" s="125"/>
      <c r="E75" s="162">
        <v>0</v>
      </c>
      <c r="F75" s="162">
        <v>0</v>
      </c>
      <c r="G75" s="152">
        <v>0</v>
      </c>
      <c r="H75" s="162">
        <v>0</v>
      </c>
      <c r="I75" s="163">
        <v>0</v>
      </c>
      <c r="J75" s="129"/>
      <c r="K75" s="128">
        <v>84341</v>
      </c>
      <c r="L75" s="131"/>
      <c r="M75" s="125">
        <v>421000</v>
      </c>
      <c r="N75" s="125">
        <f t="shared" si="18"/>
        <v>421000</v>
      </c>
      <c r="O75" s="125"/>
      <c r="P75" s="125">
        <v>421000</v>
      </c>
      <c r="Q75" s="125">
        <f t="shared" si="17"/>
        <v>421000</v>
      </c>
      <c r="R75" s="132">
        <v>0</v>
      </c>
      <c r="S75" s="125"/>
      <c r="T75" s="154">
        <v>421000</v>
      </c>
      <c r="U75" s="125">
        <f t="shared" si="19"/>
        <v>421000</v>
      </c>
      <c r="V75" s="125"/>
      <c r="W75" s="155">
        <v>421000</v>
      </c>
      <c r="X75" s="132">
        <f t="shared" si="2"/>
        <v>421000</v>
      </c>
      <c r="Y75" s="132">
        <f t="shared" si="3"/>
        <v>0</v>
      </c>
    </row>
    <row r="76" spans="1:25" ht="15" customHeight="1" x14ac:dyDescent="0.25">
      <c r="A76" s="124" t="s">
        <v>130</v>
      </c>
      <c r="B76" s="164" t="s">
        <v>138</v>
      </c>
      <c r="C76" s="124"/>
      <c r="D76" s="125"/>
      <c r="E76" s="162">
        <v>0</v>
      </c>
      <c r="F76" s="162">
        <v>0</v>
      </c>
      <c r="G76" s="152">
        <v>0</v>
      </c>
      <c r="H76" s="162">
        <v>0</v>
      </c>
      <c r="I76" s="163">
        <v>0</v>
      </c>
      <c r="J76" s="129"/>
      <c r="K76" s="128">
        <v>85330</v>
      </c>
      <c r="L76" s="131"/>
      <c r="M76" s="125">
        <v>739480</v>
      </c>
      <c r="N76" s="125">
        <f t="shared" si="18"/>
        <v>739480</v>
      </c>
      <c r="O76" s="125"/>
      <c r="P76" s="125">
        <v>739480</v>
      </c>
      <c r="Q76" s="125">
        <f t="shared" si="17"/>
        <v>739480</v>
      </c>
      <c r="R76" s="132">
        <v>0</v>
      </c>
      <c r="S76" s="125"/>
      <c r="T76" s="154">
        <v>739480</v>
      </c>
      <c r="U76" s="125">
        <f t="shared" si="19"/>
        <v>739480</v>
      </c>
      <c r="V76" s="125"/>
      <c r="W76" s="155">
        <v>739480</v>
      </c>
      <c r="X76" s="132">
        <f t="shared" si="2"/>
        <v>739480</v>
      </c>
      <c r="Y76" s="132">
        <f t="shared" si="3"/>
        <v>0</v>
      </c>
    </row>
    <row r="77" spans="1:25" ht="15" customHeight="1" x14ac:dyDescent="0.25">
      <c r="A77" s="124" t="s">
        <v>130</v>
      </c>
      <c r="B77" s="164" t="s">
        <v>139</v>
      </c>
      <c r="C77" s="124"/>
      <c r="D77" s="125"/>
      <c r="E77" s="162">
        <v>0</v>
      </c>
      <c r="F77" s="162">
        <v>0</v>
      </c>
      <c r="G77" s="152">
        <v>0</v>
      </c>
      <c r="H77" s="162">
        <v>0</v>
      </c>
      <c r="I77" s="163">
        <v>0</v>
      </c>
      <c r="J77" s="129"/>
      <c r="K77" s="128">
        <v>8711002</v>
      </c>
      <c r="L77" s="131"/>
      <c r="M77" s="125">
        <v>60000</v>
      </c>
      <c r="N77" s="125">
        <f t="shared" si="18"/>
        <v>60000</v>
      </c>
      <c r="O77" s="125"/>
      <c r="P77" s="125">
        <v>60000</v>
      </c>
      <c r="Q77" s="125">
        <f t="shared" si="17"/>
        <v>60000</v>
      </c>
      <c r="R77" s="132">
        <v>0</v>
      </c>
      <c r="S77" s="125"/>
      <c r="T77" s="154">
        <v>60000</v>
      </c>
      <c r="U77" s="125">
        <f t="shared" si="19"/>
        <v>60000</v>
      </c>
      <c r="V77" s="125"/>
      <c r="W77" s="155">
        <v>60000</v>
      </c>
      <c r="X77" s="132">
        <f t="shared" si="2"/>
        <v>60000</v>
      </c>
      <c r="Y77" s="132">
        <f t="shared" si="3"/>
        <v>0</v>
      </c>
    </row>
    <row r="78" spans="1:25" ht="15" customHeight="1" x14ac:dyDescent="0.25">
      <c r="A78" s="124" t="s">
        <v>130</v>
      </c>
      <c r="B78" s="164" t="s">
        <v>140</v>
      </c>
      <c r="C78" s="124"/>
      <c r="D78" s="125"/>
      <c r="E78" s="162">
        <v>0</v>
      </c>
      <c r="F78" s="162">
        <v>0</v>
      </c>
      <c r="G78" s="152">
        <v>0</v>
      </c>
      <c r="H78" s="162">
        <v>0</v>
      </c>
      <c r="I78" s="163">
        <v>0</v>
      </c>
      <c r="J78" s="129"/>
      <c r="K78" s="128">
        <v>83931</v>
      </c>
      <c r="L78" s="131"/>
      <c r="M78" s="125">
        <v>8500000</v>
      </c>
      <c r="N78" s="125">
        <f t="shared" si="18"/>
        <v>8500000</v>
      </c>
      <c r="O78" s="125"/>
      <c r="P78" s="125">
        <v>8500000</v>
      </c>
      <c r="Q78" s="125">
        <f t="shared" si="17"/>
        <v>8500000</v>
      </c>
      <c r="R78" s="132">
        <v>0</v>
      </c>
      <c r="S78" s="125"/>
      <c r="T78" s="125">
        <v>0</v>
      </c>
      <c r="U78" s="125">
        <f t="shared" si="19"/>
        <v>0</v>
      </c>
      <c r="V78" s="125"/>
      <c r="W78" s="125"/>
      <c r="X78" s="132">
        <f t="shared" si="2"/>
        <v>0</v>
      </c>
      <c r="Y78" s="132">
        <f t="shared" si="3"/>
        <v>0</v>
      </c>
    </row>
    <row r="79" spans="1:25" ht="15" customHeight="1" x14ac:dyDescent="0.25">
      <c r="A79" s="124" t="s">
        <v>130</v>
      </c>
      <c r="B79" s="124" t="s">
        <v>141</v>
      </c>
      <c r="C79" s="124"/>
      <c r="D79" s="125"/>
      <c r="E79" s="162">
        <v>0</v>
      </c>
      <c r="F79" s="162">
        <v>0</v>
      </c>
      <c r="G79" s="152">
        <v>0</v>
      </c>
      <c r="H79" s="162">
        <v>0</v>
      </c>
      <c r="I79" s="163">
        <v>0</v>
      </c>
      <c r="J79" s="129"/>
      <c r="K79" s="128">
        <v>82221</v>
      </c>
      <c r="L79" s="131">
        <v>21000000</v>
      </c>
      <c r="M79" s="125">
        <v>12000000</v>
      </c>
      <c r="N79" s="125">
        <f t="shared" si="18"/>
        <v>33000000</v>
      </c>
      <c r="O79" s="125">
        <v>21000000</v>
      </c>
      <c r="P79" s="125">
        <v>12000000</v>
      </c>
      <c r="Q79" s="125">
        <f t="shared" si="17"/>
        <v>33000000</v>
      </c>
      <c r="R79" s="132">
        <v>0</v>
      </c>
      <c r="S79" s="125">
        <v>12000000</v>
      </c>
      <c r="T79" s="125">
        <v>3000000</v>
      </c>
      <c r="U79" s="125">
        <f t="shared" si="19"/>
        <v>15000000</v>
      </c>
      <c r="V79" s="125">
        <v>12000000</v>
      </c>
      <c r="W79" s="125">
        <v>3000000</v>
      </c>
      <c r="X79" s="132">
        <f t="shared" si="2"/>
        <v>15000000</v>
      </c>
      <c r="Y79" s="132">
        <f t="shared" si="3"/>
        <v>0</v>
      </c>
    </row>
    <row r="80" spans="1:25" ht="15" customHeight="1" x14ac:dyDescent="0.25">
      <c r="A80" s="124" t="s">
        <v>130</v>
      </c>
      <c r="B80" s="124" t="s">
        <v>142</v>
      </c>
      <c r="C80" s="124"/>
      <c r="D80" s="125"/>
      <c r="E80" s="162">
        <v>0</v>
      </c>
      <c r="F80" s="162">
        <v>0</v>
      </c>
      <c r="G80" s="152">
        <v>0</v>
      </c>
      <c r="H80" s="162">
        <v>0</v>
      </c>
      <c r="I80" s="163">
        <v>0</v>
      </c>
      <c r="J80" s="129"/>
      <c r="K80" s="128">
        <v>82221</v>
      </c>
      <c r="L80" s="131">
        <v>2500000</v>
      </c>
      <c r="M80" s="125">
        <v>0</v>
      </c>
      <c r="N80" s="125">
        <f t="shared" si="18"/>
        <v>2500000</v>
      </c>
      <c r="O80" s="125">
        <v>2500000</v>
      </c>
      <c r="P80" s="125">
        <v>0</v>
      </c>
      <c r="Q80" s="125">
        <f t="shared" si="17"/>
        <v>2500000</v>
      </c>
      <c r="R80" s="132">
        <v>0</v>
      </c>
      <c r="S80" s="125">
        <v>2500000</v>
      </c>
      <c r="T80" s="125">
        <v>0</v>
      </c>
      <c r="U80" s="125">
        <f t="shared" si="19"/>
        <v>2500000</v>
      </c>
      <c r="V80" s="125">
        <v>2500000</v>
      </c>
      <c r="W80" s="125">
        <v>0</v>
      </c>
      <c r="X80" s="132">
        <f t="shared" si="2"/>
        <v>2500000</v>
      </c>
      <c r="Y80" s="132">
        <f t="shared" si="3"/>
        <v>0</v>
      </c>
    </row>
    <row r="81" spans="1:27" ht="14.25" customHeight="1" x14ac:dyDescent="0.25">
      <c r="A81" s="124" t="s">
        <v>130</v>
      </c>
      <c r="B81" s="124" t="s">
        <v>143</v>
      </c>
      <c r="C81" s="124"/>
      <c r="D81" s="125"/>
      <c r="E81" s="162">
        <v>0</v>
      </c>
      <c r="F81" s="162">
        <v>0</v>
      </c>
      <c r="G81" s="152">
        <v>0</v>
      </c>
      <c r="H81" s="162">
        <v>0</v>
      </c>
      <c r="I81" s="163">
        <v>0</v>
      </c>
      <c r="J81" s="129"/>
      <c r="K81" s="128">
        <v>86312</v>
      </c>
      <c r="L81" s="131">
        <v>5669500</v>
      </c>
      <c r="M81" s="125">
        <v>0</v>
      </c>
      <c r="N81" s="125">
        <f t="shared" si="18"/>
        <v>5669500</v>
      </c>
      <c r="O81" s="125">
        <v>5669500</v>
      </c>
      <c r="P81" s="125">
        <v>0</v>
      </c>
      <c r="Q81" s="125">
        <f t="shared" si="17"/>
        <v>5669500</v>
      </c>
      <c r="R81" s="132">
        <v>0</v>
      </c>
      <c r="S81" s="125">
        <v>5669500</v>
      </c>
      <c r="T81" s="125">
        <v>0</v>
      </c>
      <c r="U81" s="125">
        <f t="shared" si="19"/>
        <v>5669500</v>
      </c>
      <c r="V81" s="125">
        <v>5669500</v>
      </c>
      <c r="W81" s="125">
        <v>0</v>
      </c>
      <c r="X81" s="132">
        <f t="shared" si="2"/>
        <v>5669500</v>
      </c>
      <c r="Y81" s="132">
        <f t="shared" si="3"/>
        <v>0</v>
      </c>
      <c r="AA81" s="160"/>
    </row>
    <row r="82" spans="1:27" ht="12.75" customHeight="1" x14ac:dyDescent="0.25">
      <c r="A82" s="124" t="s">
        <v>130</v>
      </c>
      <c r="B82" s="124" t="s">
        <v>144</v>
      </c>
      <c r="C82" s="124"/>
      <c r="D82" s="125"/>
      <c r="E82" s="162">
        <v>0</v>
      </c>
      <c r="F82" s="162">
        <v>0</v>
      </c>
      <c r="G82" s="152">
        <v>0</v>
      </c>
      <c r="H82" s="162">
        <v>0</v>
      </c>
      <c r="I82" s="163">
        <v>0</v>
      </c>
      <c r="J82" s="129"/>
      <c r="K82" s="128">
        <v>86320</v>
      </c>
      <c r="L82" s="131">
        <v>87000</v>
      </c>
      <c r="M82" s="125">
        <v>0</v>
      </c>
      <c r="N82" s="125">
        <f t="shared" si="18"/>
        <v>87000</v>
      </c>
      <c r="O82" s="125">
        <v>87000</v>
      </c>
      <c r="P82" s="125">
        <v>0</v>
      </c>
      <c r="Q82" s="125">
        <f t="shared" si="17"/>
        <v>87000</v>
      </c>
      <c r="R82" s="132">
        <v>0</v>
      </c>
      <c r="S82" s="125">
        <v>87000</v>
      </c>
      <c r="T82" s="125">
        <v>0</v>
      </c>
      <c r="U82" s="125">
        <f t="shared" si="19"/>
        <v>87000</v>
      </c>
      <c r="V82" s="125">
        <v>87000</v>
      </c>
      <c r="W82" s="125">
        <v>0</v>
      </c>
      <c r="X82" s="132">
        <f t="shared" si="2"/>
        <v>87000</v>
      </c>
      <c r="Y82" s="132">
        <f t="shared" si="3"/>
        <v>0</v>
      </c>
    </row>
    <row r="83" spans="1:27" ht="12.75" customHeight="1" x14ac:dyDescent="0.25">
      <c r="A83" s="124" t="s">
        <v>130</v>
      </c>
      <c r="B83" s="124" t="s">
        <v>145</v>
      </c>
      <c r="C83" s="124"/>
      <c r="D83" s="125"/>
      <c r="E83" s="162">
        <v>0</v>
      </c>
      <c r="F83" s="162">
        <v>0</v>
      </c>
      <c r="G83" s="152">
        <v>0</v>
      </c>
      <c r="H83" s="162">
        <v>0</v>
      </c>
      <c r="I83" s="163">
        <v>0</v>
      </c>
      <c r="J83" s="129"/>
      <c r="K83" s="128">
        <v>86330</v>
      </c>
      <c r="L83" s="131">
        <v>350600</v>
      </c>
      <c r="M83" s="125">
        <v>0</v>
      </c>
      <c r="N83" s="125">
        <f t="shared" si="18"/>
        <v>350600</v>
      </c>
      <c r="O83" s="125">
        <v>350600</v>
      </c>
      <c r="P83" s="125">
        <v>0</v>
      </c>
      <c r="Q83" s="125">
        <f t="shared" si="17"/>
        <v>350600</v>
      </c>
      <c r="R83" s="132">
        <v>0</v>
      </c>
      <c r="S83" s="125">
        <v>350600</v>
      </c>
      <c r="T83" s="125">
        <v>0</v>
      </c>
      <c r="U83" s="125">
        <f t="shared" si="19"/>
        <v>350600</v>
      </c>
      <c r="V83" s="125">
        <v>350600</v>
      </c>
      <c r="W83" s="125">
        <v>0</v>
      </c>
      <c r="X83" s="132">
        <f t="shared" si="2"/>
        <v>350600</v>
      </c>
      <c r="Y83" s="132">
        <f t="shared" si="3"/>
        <v>0</v>
      </c>
    </row>
    <row r="84" spans="1:27" ht="13.5" customHeight="1" x14ac:dyDescent="0.25">
      <c r="A84" s="124" t="s">
        <v>130</v>
      </c>
      <c r="B84" s="124" t="s">
        <v>146</v>
      </c>
      <c r="C84" s="124"/>
      <c r="D84" s="125"/>
      <c r="E84" s="162">
        <v>0</v>
      </c>
      <c r="F84" s="162">
        <v>0</v>
      </c>
      <c r="G84" s="152">
        <v>0</v>
      </c>
      <c r="H84" s="162">
        <v>0</v>
      </c>
      <c r="I84" s="163">
        <v>0</v>
      </c>
      <c r="J84" s="129"/>
      <c r="K84" s="128">
        <v>8912197</v>
      </c>
      <c r="L84" s="131">
        <v>899200</v>
      </c>
      <c r="M84" s="125">
        <v>0</v>
      </c>
      <c r="N84" s="125">
        <f t="shared" si="18"/>
        <v>899200</v>
      </c>
      <c r="O84" s="125">
        <v>899200</v>
      </c>
      <c r="P84" s="125">
        <v>0</v>
      </c>
      <c r="Q84" s="125">
        <f t="shared" si="17"/>
        <v>899200</v>
      </c>
      <c r="R84" s="132">
        <v>0</v>
      </c>
      <c r="S84" s="125">
        <v>899200</v>
      </c>
      <c r="T84" s="125">
        <v>0</v>
      </c>
      <c r="U84" s="125">
        <f t="shared" si="19"/>
        <v>899200</v>
      </c>
      <c r="V84" s="125">
        <v>899200</v>
      </c>
      <c r="W84" s="125">
        <v>0</v>
      </c>
      <c r="X84" s="132">
        <f t="shared" si="2"/>
        <v>899200</v>
      </c>
      <c r="Y84" s="132">
        <f t="shared" si="3"/>
        <v>0</v>
      </c>
    </row>
    <row r="85" spans="1:27" ht="13.5" customHeight="1" x14ac:dyDescent="0.25">
      <c r="A85" s="124" t="s">
        <v>130</v>
      </c>
      <c r="B85" s="124" t="s">
        <v>147</v>
      </c>
      <c r="C85" s="124"/>
      <c r="D85" s="125"/>
      <c r="E85" s="162">
        <v>0</v>
      </c>
      <c r="F85" s="162">
        <v>0</v>
      </c>
      <c r="G85" s="152">
        <v>0</v>
      </c>
      <c r="H85" s="162">
        <v>0</v>
      </c>
      <c r="I85" s="163">
        <v>0</v>
      </c>
      <c r="J85" s="129"/>
      <c r="K85" s="128">
        <v>87142</v>
      </c>
      <c r="L85" s="131">
        <v>162000</v>
      </c>
      <c r="M85" s="125">
        <v>0</v>
      </c>
      <c r="N85" s="125">
        <f t="shared" si="18"/>
        <v>162000</v>
      </c>
      <c r="O85" s="125">
        <v>162000</v>
      </c>
      <c r="P85" s="125">
        <v>0</v>
      </c>
      <c r="Q85" s="125">
        <f t="shared" si="17"/>
        <v>162000</v>
      </c>
      <c r="R85" s="132">
        <v>0</v>
      </c>
      <c r="S85" s="125">
        <v>162000</v>
      </c>
      <c r="T85" s="125">
        <v>0</v>
      </c>
      <c r="U85" s="125">
        <f t="shared" si="19"/>
        <v>162000</v>
      </c>
      <c r="V85" s="125">
        <v>162000</v>
      </c>
      <c r="W85" s="125">
        <v>0</v>
      </c>
      <c r="X85" s="132">
        <f t="shared" si="2"/>
        <v>162000</v>
      </c>
      <c r="Y85" s="132">
        <f t="shared" si="3"/>
        <v>0</v>
      </c>
    </row>
    <row r="86" spans="1:27" ht="14.25" customHeight="1" x14ac:dyDescent="0.25">
      <c r="A86" s="124" t="s">
        <v>130</v>
      </c>
      <c r="B86" s="124" t="s">
        <v>148</v>
      </c>
      <c r="C86" s="124"/>
      <c r="D86" s="125"/>
      <c r="E86" s="162">
        <v>0</v>
      </c>
      <c r="F86" s="162">
        <v>0</v>
      </c>
      <c r="G86" s="152">
        <v>0</v>
      </c>
      <c r="H86" s="162">
        <v>0</v>
      </c>
      <c r="I86" s="163">
        <v>0</v>
      </c>
      <c r="J86" s="129"/>
      <c r="K86" s="128">
        <v>8715203</v>
      </c>
      <c r="L86" s="131">
        <v>65000</v>
      </c>
      <c r="M86" s="125">
        <v>0</v>
      </c>
      <c r="N86" s="125">
        <f t="shared" si="18"/>
        <v>65000</v>
      </c>
      <c r="O86" s="125">
        <v>65000</v>
      </c>
      <c r="P86" s="125">
        <v>0</v>
      </c>
      <c r="Q86" s="125">
        <f t="shared" si="17"/>
        <v>65000</v>
      </c>
      <c r="R86" s="132">
        <v>0</v>
      </c>
      <c r="S86" s="125">
        <v>65000</v>
      </c>
      <c r="T86" s="125">
        <v>0</v>
      </c>
      <c r="U86" s="125">
        <f t="shared" si="19"/>
        <v>65000</v>
      </c>
      <c r="V86" s="125">
        <v>65000</v>
      </c>
      <c r="W86" s="125">
        <v>0</v>
      </c>
      <c r="X86" s="132">
        <f t="shared" si="2"/>
        <v>65000</v>
      </c>
      <c r="Y86" s="132">
        <f t="shared" si="3"/>
        <v>0</v>
      </c>
    </row>
    <row r="87" spans="1:27" ht="15" customHeight="1" x14ac:dyDescent="0.25">
      <c r="A87" s="124" t="s">
        <v>130</v>
      </c>
      <c r="B87" s="124" t="s">
        <v>149</v>
      </c>
      <c r="C87" s="124"/>
      <c r="D87" s="125"/>
      <c r="E87" s="162">
        <v>0</v>
      </c>
      <c r="F87" s="162">
        <v>0</v>
      </c>
      <c r="G87" s="152">
        <v>0</v>
      </c>
      <c r="H87" s="162">
        <v>0</v>
      </c>
      <c r="I87" s="163">
        <v>0</v>
      </c>
      <c r="J87" s="129"/>
      <c r="K87" s="128">
        <v>8715205</v>
      </c>
      <c r="L87" s="131">
        <v>843001</v>
      </c>
      <c r="M87" s="125">
        <v>0</v>
      </c>
      <c r="N87" s="125">
        <f>+L87+M87</f>
        <v>843001</v>
      </c>
      <c r="O87" s="125">
        <v>843001</v>
      </c>
      <c r="P87" s="125">
        <v>0</v>
      </c>
      <c r="Q87" s="125">
        <f t="shared" si="17"/>
        <v>843001</v>
      </c>
      <c r="R87" s="132">
        <v>0</v>
      </c>
      <c r="S87" s="125">
        <v>843001</v>
      </c>
      <c r="T87" s="125">
        <v>0</v>
      </c>
      <c r="U87" s="125">
        <f>+S87+T87</f>
        <v>843001</v>
      </c>
      <c r="V87" s="125">
        <v>843001</v>
      </c>
      <c r="W87" s="125">
        <v>0</v>
      </c>
      <c r="X87" s="132">
        <f t="shared" si="2"/>
        <v>843001</v>
      </c>
      <c r="Y87" s="132">
        <f t="shared" si="3"/>
        <v>0</v>
      </c>
    </row>
    <row r="88" spans="1:27" ht="13.5" customHeight="1" x14ac:dyDescent="0.25">
      <c r="A88" s="124" t="s">
        <v>130</v>
      </c>
      <c r="B88" s="124" t="s">
        <v>150</v>
      </c>
      <c r="C88" s="124"/>
      <c r="D88" s="125"/>
      <c r="E88" s="162">
        <v>0</v>
      </c>
      <c r="F88" s="162">
        <v>0</v>
      </c>
      <c r="G88" s="152">
        <v>0</v>
      </c>
      <c r="H88" s="162">
        <v>0</v>
      </c>
      <c r="I88" s="163">
        <v>0</v>
      </c>
      <c r="J88" s="129"/>
      <c r="K88" s="128">
        <v>87130</v>
      </c>
      <c r="L88" s="131">
        <v>208000</v>
      </c>
      <c r="M88" s="125">
        <v>0</v>
      </c>
      <c r="N88" s="125">
        <f t="shared" si="18"/>
        <v>208000</v>
      </c>
      <c r="O88" s="125">
        <v>208000</v>
      </c>
      <c r="P88" s="125">
        <v>0</v>
      </c>
      <c r="Q88" s="125">
        <f t="shared" si="17"/>
        <v>208000</v>
      </c>
      <c r="R88" s="132">
        <v>0</v>
      </c>
      <c r="S88" s="125">
        <v>208000</v>
      </c>
      <c r="T88" s="125">
        <v>0</v>
      </c>
      <c r="U88" s="125">
        <f>+S88+T88</f>
        <v>208000</v>
      </c>
      <c r="V88" s="125">
        <v>208000</v>
      </c>
      <c r="W88" s="125">
        <v>0</v>
      </c>
      <c r="X88" s="132">
        <f t="shared" si="2"/>
        <v>208000</v>
      </c>
      <c r="Y88" s="132">
        <f t="shared" si="3"/>
        <v>0</v>
      </c>
    </row>
    <row r="89" spans="1:27" ht="13.5" customHeight="1" x14ac:dyDescent="0.25">
      <c r="A89" s="124" t="s">
        <v>130</v>
      </c>
      <c r="B89" s="124" t="s">
        <v>151</v>
      </c>
      <c r="C89" s="124"/>
      <c r="D89" s="125"/>
      <c r="E89" s="162">
        <v>0</v>
      </c>
      <c r="F89" s="162">
        <v>0</v>
      </c>
      <c r="G89" s="152">
        <v>0</v>
      </c>
      <c r="H89" s="162">
        <v>0</v>
      </c>
      <c r="I89" s="163">
        <v>0</v>
      </c>
      <c r="J89" s="129"/>
      <c r="K89" s="128">
        <v>8715999</v>
      </c>
      <c r="L89" s="131">
        <v>120000</v>
      </c>
      <c r="M89" s="125">
        <v>0</v>
      </c>
      <c r="N89" s="125">
        <f t="shared" si="18"/>
        <v>120000</v>
      </c>
      <c r="O89" s="125">
        <v>120000</v>
      </c>
      <c r="P89" s="125">
        <v>0</v>
      </c>
      <c r="Q89" s="125">
        <f t="shared" si="17"/>
        <v>120000</v>
      </c>
      <c r="R89" s="132">
        <v>0</v>
      </c>
      <c r="S89" s="125">
        <v>120000</v>
      </c>
      <c r="T89" s="125">
        <v>0</v>
      </c>
      <c r="U89" s="125">
        <f>+S89+T89</f>
        <v>120000</v>
      </c>
      <c r="V89" s="125">
        <v>120000</v>
      </c>
      <c r="W89" s="125">
        <v>0</v>
      </c>
      <c r="X89" s="132">
        <f t="shared" si="2"/>
        <v>120000</v>
      </c>
      <c r="Y89" s="132">
        <f t="shared" si="3"/>
        <v>0</v>
      </c>
    </row>
    <row r="90" spans="1:27" s="87" customFormat="1" ht="24.75" customHeight="1" x14ac:dyDescent="0.25">
      <c r="A90" s="143" t="s">
        <v>152</v>
      </c>
      <c r="B90" s="143" t="s">
        <v>153</v>
      </c>
      <c r="C90" s="143">
        <v>1</v>
      </c>
      <c r="D90" s="144">
        <v>40000000</v>
      </c>
      <c r="E90" s="145">
        <v>0</v>
      </c>
      <c r="F90" s="145">
        <v>0</v>
      </c>
      <c r="G90" s="146">
        <v>0</v>
      </c>
      <c r="H90" s="145">
        <v>0</v>
      </c>
      <c r="I90" s="147">
        <v>0</v>
      </c>
      <c r="J90" s="144">
        <f>D90+E90-F90-H90+I90</f>
        <v>40000000</v>
      </c>
      <c r="K90" s="148"/>
      <c r="L90" s="149">
        <f>SUM(L91:L93)</f>
        <v>2542930</v>
      </c>
      <c r="M90" s="144">
        <f>SUM(M91:M93)</f>
        <v>1606500</v>
      </c>
      <c r="N90" s="144">
        <f>+M90+L90</f>
        <v>4149430</v>
      </c>
      <c r="O90" s="144">
        <f>SUM(O91:O93)</f>
        <v>2542930</v>
      </c>
      <c r="P90" s="144">
        <f>SUM(P91:P93)</f>
        <v>1606500</v>
      </c>
      <c r="Q90" s="144">
        <f t="shared" ref="Q90:Q96" si="20">+O90+P90</f>
        <v>4149430</v>
      </c>
      <c r="R90" s="144">
        <f>+J90-Q90</f>
        <v>35850570</v>
      </c>
      <c r="S90" s="144">
        <f>SUM(S91:S93)</f>
        <v>2542930</v>
      </c>
      <c r="T90" s="144">
        <f>SUM(T91:T93)</f>
        <v>1606500</v>
      </c>
      <c r="U90" s="144">
        <f>S90+T90</f>
        <v>4149430</v>
      </c>
      <c r="V90" s="144">
        <f>SUM(V91:V93)</f>
        <v>2460830</v>
      </c>
      <c r="W90" s="144">
        <f>SUM(W91:W93)</f>
        <v>1606500</v>
      </c>
      <c r="X90" s="144">
        <f>V90+W90</f>
        <v>4067330</v>
      </c>
      <c r="Y90" s="144">
        <f t="shared" si="3"/>
        <v>82100</v>
      </c>
    </row>
    <row r="91" spans="1:27" s="166" customFormat="1" ht="13.5" customHeight="1" x14ac:dyDescent="0.25">
      <c r="A91" s="165" t="s">
        <v>152</v>
      </c>
      <c r="B91" s="124" t="s">
        <v>154</v>
      </c>
      <c r="C91" s="124"/>
      <c r="D91" s="125"/>
      <c r="E91" s="151">
        <v>0</v>
      </c>
      <c r="F91" s="151">
        <v>0</v>
      </c>
      <c r="G91" s="152">
        <v>0</v>
      </c>
      <c r="H91" s="151">
        <v>0</v>
      </c>
      <c r="I91" s="128">
        <v>0</v>
      </c>
      <c r="J91" s="129"/>
      <c r="K91" s="128">
        <v>94110</v>
      </c>
      <c r="L91" s="125">
        <v>343530</v>
      </c>
      <c r="M91" s="125">
        <v>0</v>
      </c>
      <c r="N91" s="125">
        <f>+M91+L91</f>
        <v>343530</v>
      </c>
      <c r="O91" s="125">
        <v>343530</v>
      </c>
      <c r="P91" s="125">
        <v>0</v>
      </c>
      <c r="Q91" s="125">
        <f t="shared" si="20"/>
        <v>343530</v>
      </c>
      <c r="R91" s="132">
        <v>0</v>
      </c>
      <c r="S91" s="125">
        <v>343530</v>
      </c>
      <c r="T91" s="125">
        <v>0</v>
      </c>
      <c r="U91" s="125">
        <f>+S91+T91</f>
        <v>343530</v>
      </c>
      <c r="V91" s="125">
        <v>261430</v>
      </c>
      <c r="W91" s="125"/>
      <c r="X91" s="132">
        <f t="shared" si="2"/>
        <v>261430</v>
      </c>
      <c r="Y91" s="132">
        <f t="shared" si="3"/>
        <v>82100</v>
      </c>
    </row>
    <row r="92" spans="1:27" s="166" customFormat="1" ht="25.5" customHeight="1" x14ac:dyDescent="0.25">
      <c r="A92" s="124" t="s">
        <v>152</v>
      </c>
      <c r="B92" s="167" t="s">
        <v>155</v>
      </c>
      <c r="C92" s="124"/>
      <c r="D92" s="125"/>
      <c r="E92" s="151"/>
      <c r="F92" s="151"/>
      <c r="G92" s="152"/>
      <c r="H92" s="151"/>
      <c r="I92" s="128"/>
      <c r="J92" s="129"/>
      <c r="K92" s="128">
        <v>94231</v>
      </c>
      <c r="L92" s="125">
        <v>176400</v>
      </c>
      <c r="M92" s="125">
        <v>0</v>
      </c>
      <c r="N92" s="125">
        <f>+M92+L92</f>
        <v>176400</v>
      </c>
      <c r="O92" s="125">
        <v>176400</v>
      </c>
      <c r="P92" s="125">
        <v>0</v>
      </c>
      <c r="Q92" s="125">
        <f t="shared" si="20"/>
        <v>176400</v>
      </c>
      <c r="R92" s="132"/>
      <c r="S92" s="125">
        <v>176400</v>
      </c>
      <c r="T92" s="125">
        <v>0</v>
      </c>
      <c r="U92" s="125">
        <f>+S92+T92</f>
        <v>176400</v>
      </c>
      <c r="V92" s="125">
        <v>176400</v>
      </c>
      <c r="W92" s="125">
        <v>0</v>
      </c>
      <c r="X92" s="132">
        <f t="shared" si="2"/>
        <v>176400</v>
      </c>
      <c r="Y92" s="132"/>
    </row>
    <row r="93" spans="1:27" s="166" customFormat="1" ht="13.5" customHeight="1" x14ac:dyDescent="0.25">
      <c r="A93" s="124" t="s">
        <v>152</v>
      </c>
      <c r="B93" s="124" t="s">
        <v>156</v>
      </c>
      <c r="C93" s="124"/>
      <c r="D93" s="125"/>
      <c r="E93" s="151">
        <v>0</v>
      </c>
      <c r="F93" s="151">
        <v>0</v>
      </c>
      <c r="G93" s="152">
        <v>0</v>
      </c>
      <c r="H93" s="151">
        <v>0</v>
      </c>
      <c r="I93" s="128">
        <v>0</v>
      </c>
      <c r="J93" s="129"/>
      <c r="K93" s="128">
        <v>99000</v>
      </c>
      <c r="L93" s="125">
        <v>2023000</v>
      </c>
      <c r="M93" s="125">
        <f>1606500</f>
        <v>1606500</v>
      </c>
      <c r="N93" s="125">
        <f>+M93+L93</f>
        <v>3629500</v>
      </c>
      <c r="O93" s="125">
        <v>2023000</v>
      </c>
      <c r="P93" s="125">
        <v>1606500</v>
      </c>
      <c r="Q93" s="125">
        <f t="shared" si="20"/>
        <v>3629500</v>
      </c>
      <c r="R93" s="132">
        <v>0</v>
      </c>
      <c r="S93" s="125">
        <v>2023000</v>
      </c>
      <c r="T93" s="125">
        <v>1606500</v>
      </c>
      <c r="U93" s="125">
        <f>+S93+T93</f>
        <v>3629500</v>
      </c>
      <c r="V93" s="125">
        <v>2023000</v>
      </c>
      <c r="W93" s="125">
        <v>1606500</v>
      </c>
      <c r="X93" s="132">
        <f t="shared" si="2"/>
        <v>3629500</v>
      </c>
      <c r="Y93" s="132">
        <f t="shared" si="3"/>
        <v>0</v>
      </c>
    </row>
    <row r="94" spans="1:27" s="87" customFormat="1" ht="26.25" customHeight="1" x14ac:dyDescent="0.25">
      <c r="A94" s="168" t="s">
        <v>157</v>
      </c>
      <c r="B94" s="143" t="s">
        <v>158</v>
      </c>
      <c r="C94" s="143"/>
      <c r="D94" s="144">
        <f>+D95+D96</f>
        <v>64200000</v>
      </c>
      <c r="E94" s="145">
        <f>+E95+E96</f>
        <v>0</v>
      </c>
      <c r="F94" s="145">
        <v>0</v>
      </c>
      <c r="G94" s="145">
        <v>0</v>
      </c>
      <c r="H94" s="145">
        <v>0</v>
      </c>
      <c r="I94" s="169">
        <f>+I95+I96</f>
        <v>0</v>
      </c>
      <c r="J94" s="144">
        <f>+J95+J96</f>
        <v>64200000</v>
      </c>
      <c r="K94" s="169"/>
      <c r="L94" s="149">
        <f>+L95+L96</f>
        <v>35131913</v>
      </c>
      <c r="M94" s="144">
        <f>+M95+M96</f>
        <v>6351808</v>
      </c>
      <c r="N94" s="144">
        <f>+L94+M94</f>
        <v>41483721</v>
      </c>
      <c r="O94" s="144">
        <f>+O95+O96</f>
        <v>35131913</v>
      </c>
      <c r="P94" s="144">
        <f>+P95+P96</f>
        <v>6351808</v>
      </c>
      <c r="Q94" s="144">
        <f t="shared" si="20"/>
        <v>41483721</v>
      </c>
      <c r="R94" s="144">
        <f t="shared" ref="R94:R103" si="21">+J94-Q94</f>
        <v>22716279</v>
      </c>
      <c r="S94" s="144">
        <f>+S95+S96</f>
        <v>35131913</v>
      </c>
      <c r="T94" s="144">
        <f>+T95+T96</f>
        <v>6351808</v>
      </c>
      <c r="U94" s="144">
        <f t="shared" ref="U94:U103" si="22">+S94+T94</f>
        <v>41483721</v>
      </c>
      <c r="V94" s="144">
        <f>+V95+V96</f>
        <v>35131913</v>
      </c>
      <c r="W94" s="144">
        <f>+W95+W96</f>
        <v>6351808</v>
      </c>
      <c r="X94" s="144">
        <f t="shared" si="2"/>
        <v>41483721</v>
      </c>
      <c r="Y94" s="144">
        <f t="shared" si="3"/>
        <v>0</v>
      </c>
    </row>
    <row r="95" spans="1:27" ht="12.75" customHeight="1" x14ac:dyDescent="0.25">
      <c r="A95" s="124" t="s">
        <v>157</v>
      </c>
      <c r="B95" s="124" t="s">
        <v>159</v>
      </c>
      <c r="C95" s="124">
        <v>1</v>
      </c>
      <c r="D95" s="125">
        <v>44940000</v>
      </c>
      <c r="E95" s="151"/>
      <c r="F95" s="151"/>
      <c r="G95" s="152"/>
      <c r="H95" s="151"/>
      <c r="I95" s="128"/>
      <c r="J95" s="129">
        <v>44940000</v>
      </c>
      <c r="K95" s="128">
        <v>63111</v>
      </c>
      <c r="L95" s="125">
        <v>24591803</v>
      </c>
      <c r="M95" s="125">
        <f>1347578+403529+2695158</f>
        <v>4446265</v>
      </c>
      <c r="N95" s="125">
        <f>+L95+M95</f>
        <v>29038068</v>
      </c>
      <c r="O95" s="125">
        <v>24591803</v>
      </c>
      <c r="P95" s="125">
        <v>4446265</v>
      </c>
      <c r="Q95" s="125">
        <f t="shared" si="20"/>
        <v>29038068</v>
      </c>
      <c r="R95" s="125">
        <f t="shared" si="21"/>
        <v>15901932</v>
      </c>
      <c r="S95" s="125">
        <v>24591803</v>
      </c>
      <c r="T95" s="125">
        <v>4446265</v>
      </c>
      <c r="U95" s="125">
        <f t="shared" si="22"/>
        <v>29038068</v>
      </c>
      <c r="V95" s="125">
        <v>24591803</v>
      </c>
      <c r="W95" s="125">
        <v>4446265</v>
      </c>
      <c r="X95" s="132">
        <f t="shared" si="2"/>
        <v>29038068</v>
      </c>
      <c r="Y95" s="132">
        <f t="shared" si="3"/>
        <v>0</v>
      </c>
    </row>
    <row r="96" spans="1:27" ht="13.5" customHeight="1" x14ac:dyDescent="0.25">
      <c r="A96" s="124" t="s">
        <v>157</v>
      </c>
      <c r="B96" s="124" t="s">
        <v>160</v>
      </c>
      <c r="C96" s="124">
        <v>1</v>
      </c>
      <c r="D96" s="125">
        <v>19260000</v>
      </c>
      <c r="E96" s="151"/>
      <c r="F96" s="151"/>
      <c r="G96" s="152"/>
      <c r="H96" s="151"/>
      <c r="I96" s="128"/>
      <c r="J96" s="129">
        <v>19260000</v>
      </c>
      <c r="K96" s="128">
        <v>63311</v>
      </c>
      <c r="L96" s="125">
        <v>10540110</v>
      </c>
      <c r="M96" s="125">
        <f>577535+172941+1155067</f>
        <v>1905543</v>
      </c>
      <c r="N96" s="125">
        <f>+L96+M96</f>
        <v>12445653</v>
      </c>
      <c r="O96" s="125">
        <v>10540110</v>
      </c>
      <c r="P96" s="125">
        <v>1905543</v>
      </c>
      <c r="Q96" s="125">
        <f t="shared" si="20"/>
        <v>12445653</v>
      </c>
      <c r="R96" s="125">
        <f t="shared" si="21"/>
        <v>6814347</v>
      </c>
      <c r="S96" s="125">
        <v>10540110</v>
      </c>
      <c r="T96" s="125">
        <v>1905543</v>
      </c>
      <c r="U96" s="125">
        <f t="shared" si="22"/>
        <v>12445653</v>
      </c>
      <c r="V96" s="125">
        <v>10540110</v>
      </c>
      <c r="W96" s="125">
        <v>1905543</v>
      </c>
      <c r="X96" s="132">
        <f t="shared" si="2"/>
        <v>12445653</v>
      </c>
      <c r="Y96" s="132">
        <f t="shared" si="3"/>
        <v>0</v>
      </c>
    </row>
    <row r="97" spans="1:26" s="87" customFormat="1" ht="12.75" customHeight="1" x14ac:dyDescent="0.25">
      <c r="A97" s="133" t="s">
        <v>161</v>
      </c>
      <c r="B97" s="133" t="s">
        <v>162</v>
      </c>
      <c r="C97" s="133"/>
      <c r="D97" s="134">
        <f t="shared" ref="D97:J97" si="23">+D101+D98</f>
        <v>3000000</v>
      </c>
      <c r="E97" s="170">
        <f t="shared" si="23"/>
        <v>0</v>
      </c>
      <c r="F97" s="170">
        <f t="shared" si="23"/>
        <v>0</v>
      </c>
      <c r="G97" s="170">
        <f t="shared" si="23"/>
        <v>0</v>
      </c>
      <c r="H97" s="170">
        <f t="shared" si="23"/>
        <v>0</v>
      </c>
      <c r="I97" s="136">
        <f t="shared" si="23"/>
        <v>0</v>
      </c>
      <c r="J97" s="134">
        <f t="shared" si="23"/>
        <v>3000000</v>
      </c>
      <c r="K97" s="136"/>
      <c r="L97" s="137">
        <f>+L101+L98</f>
        <v>0</v>
      </c>
      <c r="M97" s="134">
        <f>+M101+M98</f>
        <v>0</v>
      </c>
      <c r="N97" s="134">
        <f>+N101+N98</f>
        <v>0</v>
      </c>
      <c r="O97" s="134">
        <f>+O101+O98</f>
        <v>0</v>
      </c>
      <c r="P97" s="134">
        <f>+P101+P98</f>
        <v>0</v>
      </c>
      <c r="Q97" s="134">
        <f t="shared" ref="Q97:Q103" si="24">+P97+O97</f>
        <v>0</v>
      </c>
      <c r="R97" s="134">
        <f t="shared" si="21"/>
        <v>3000000</v>
      </c>
      <c r="S97" s="134">
        <f>+S101+S98</f>
        <v>0</v>
      </c>
      <c r="T97" s="134">
        <f>+T101+T98</f>
        <v>0</v>
      </c>
      <c r="U97" s="171">
        <f t="shared" si="22"/>
        <v>0</v>
      </c>
      <c r="V97" s="134">
        <f>+V101+V98</f>
        <v>0</v>
      </c>
      <c r="W97" s="134">
        <f>+W101+W98</f>
        <v>0</v>
      </c>
      <c r="X97" s="134">
        <f t="shared" si="2"/>
        <v>0</v>
      </c>
      <c r="Y97" s="172">
        <f t="shared" si="3"/>
        <v>0</v>
      </c>
      <c r="Z97" s="173"/>
    </row>
    <row r="98" spans="1:26" s="87" customFormat="1" ht="23.25" customHeight="1" x14ac:dyDescent="0.25">
      <c r="A98" s="133" t="s">
        <v>163</v>
      </c>
      <c r="B98" s="174" t="s">
        <v>164</v>
      </c>
      <c r="C98" s="174"/>
      <c r="D98" s="134">
        <f t="shared" ref="D98:J99" si="25">+D99</f>
        <v>2000000</v>
      </c>
      <c r="E98" s="170">
        <f t="shared" si="25"/>
        <v>0</v>
      </c>
      <c r="F98" s="170">
        <f t="shared" si="25"/>
        <v>0</v>
      </c>
      <c r="G98" s="170">
        <f t="shared" si="25"/>
        <v>0</v>
      </c>
      <c r="H98" s="170">
        <f t="shared" si="25"/>
        <v>0</v>
      </c>
      <c r="I98" s="136">
        <f t="shared" si="25"/>
        <v>0</v>
      </c>
      <c r="J98" s="134">
        <f t="shared" si="25"/>
        <v>2000000</v>
      </c>
      <c r="K98" s="136"/>
      <c r="L98" s="137">
        <f>+L99</f>
        <v>0</v>
      </c>
      <c r="M98" s="134">
        <f>+M99</f>
        <v>0</v>
      </c>
      <c r="N98" s="134"/>
      <c r="O98" s="134">
        <f>+O99</f>
        <v>0</v>
      </c>
      <c r="P98" s="134">
        <f>+P99</f>
        <v>0</v>
      </c>
      <c r="Q98" s="134">
        <f t="shared" si="24"/>
        <v>0</v>
      </c>
      <c r="R98" s="134">
        <f t="shared" si="21"/>
        <v>2000000</v>
      </c>
      <c r="S98" s="134">
        <f>+S99</f>
        <v>0</v>
      </c>
      <c r="T98" s="134">
        <f>+T99</f>
        <v>0</v>
      </c>
      <c r="U98" s="171">
        <f t="shared" si="22"/>
        <v>0</v>
      </c>
      <c r="V98" s="134">
        <f>+V99</f>
        <v>0</v>
      </c>
      <c r="W98" s="134">
        <f>+W99</f>
        <v>0</v>
      </c>
      <c r="X98" s="134">
        <f t="shared" si="2"/>
        <v>0</v>
      </c>
      <c r="Y98" s="134">
        <f t="shared" si="3"/>
        <v>0</v>
      </c>
    </row>
    <row r="99" spans="1:26" s="87" customFormat="1" ht="24.75" customHeight="1" x14ac:dyDescent="0.25">
      <c r="A99" s="143" t="s">
        <v>165</v>
      </c>
      <c r="B99" s="143" t="s">
        <v>166</v>
      </c>
      <c r="C99" s="143"/>
      <c r="D99" s="144">
        <f t="shared" si="25"/>
        <v>2000000</v>
      </c>
      <c r="E99" s="145">
        <f t="shared" si="25"/>
        <v>0</v>
      </c>
      <c r="F99" s="145">
        <f t="shared" si="25"/>
        <v>0</v>
      </c>
      <c r="G99" s="145">
        <f t="shared" si="25"/>
        <v>0</v>
      </c>
      <c r="H99" s="145">
        <f t="shared" si="25"/>
        <v>0</v>
      </c>
      <c r="I99" s="169">
        <f t="shared" si="25"/>
        <v>0</v>
      </c>
      <c r="J99" s="144">
        <f t="shared" si="25"/>
        <v>2000000</v>
      </c>
      <c r="K99" s="169"/>
      <c r="L99" s="149">
        <f>+L100</f>
        <v>0</v>
      </c>
      <c r="M99" s="144">
        <f>+M100</f>
        <v>0</v>
      </c>
      <c r="N99" s="144">
        <f>+N100</f>
        <v>0</v>
      </c>
      <c r="O99" s="144">
        <f>+O100</f>
        <v>0</v>
      </c>
      <c r="P99" s="144">
        <f>+P100</f>
        <v>0</v>
      </c>
      <c r="Q99" s="144">
        <f t="shared" si="24"/>
        <v>0</v>
      </c>
      <c r="R99" s="144">
        <f t="shared" si="21"/>
        <v>2000000</v>
      </c>
      <c r="S99" s="144">
        <f>SUM(S100)</f>
        <v>0</v>
      </c>
      <c r="T99" s="144">
        <f>+T100</f>
        <v>0</v>
      </c>
      <c r="U99" s="175">
        <f t="shared" si="22"/>
        <v>0</v>
      </c>
      <c r="V99" s="144">
        <f>+V100</f>
        <v>0</v>
      </c>
      <c r="W99" s="144">
        <f>+W100</f>
        <v>0</v>
      </c>
      <c r="X99" s="144">
        <f t="shared" si="2"/>
        <v>0</v>
      </c>
      <c r="Y99" s="144">
        <f t="shared" si="3"/>
        <v>0</v>
      </c>
    </row>
    <row r="100" spans="1:26" ht="14.25" customHeight="1" x14ac:dyDescent="0.25">
      <c r="A100" s="124" t="s">
        <v>167</v>
      </c>
      <c r="B100" s="124" t="s">
        <v>168</v>
      </c>
      <c r="C100" s="124">
        <v>1</v>
      </c>
      <c r="D100" s="125">
        <v>2000000</v>
      </c>
      <c r="E100" s="151">
        <v>0</v>
      </c>
      <c r="F100" s="151">
        <v>0</v>
      </c>
      <c r="G100" s="152"/>
      <c r="H100" s="151">
        <v>0</v>
      </c>
      <c r="I100" s="128">
        <v>0</v>
      </c>
      <c r="J100" s="129">
        <f>D100+E100-F100-H100+I100</f>
        <v>2000000</v>
      </c>
      <c r="K100" s="130"/>
      <c r="L100" s="131"/>
      <c r="M100" s="125">
        <v>0</v>
      </c>
      <c r="N100" s="125"/>
      <c r="O100" s="125">
        <v>0</v>
      </c>
      <c r="P100" s="125">
        <v>0</v>
      </c>
      <c r="Q100" s="132">
        <f t="shared" si="24"/>
        <v>0</v>
      </c>
      <c r="R100" s="125">
        <f t="shared" si="21"/>
        <v>2000000</v>
      </c>
      <c r="S100" s="132">
        <v>0</v>
      </c>
      <c r="T100" s="125">
        <v>0</v>
      </c>
      <c r="U100" s="125">
        <f t="shared" si="22"/>
        <v>0</v>
      </c>
      <c r="V100" s="125">
        <v>0</v>
      </c>
      <c r="W100" s="125">
        <v>0</v>
      </c>
      <c r="X100" s="132">
        <f>+V100+W100</f>
        <v>0</v>
      </c>
      <c r="Y100" s="132">
        <f>+U100-X100</f>
        <v>0</v>
      </c>
    </row>
    <row r="101" spans="1:26" s="87" customFormat="1" ht="12.75" customHeight="1" x14ac:dyDescent="0.25">
      <c r="A101" s="133" t="s">
        <v>169</v>
      </c>
      <c r="B101" s="133" t="s">
        <v>170</v>
      </c>
      <c r="C101" s="133"/>
      <c r="D101" s="134">
        <f t="shared" ref="D101:J102" si="26">+D102</f>
        <v>1000000</v>
      </c>
      <c r="E101" s="170">
        <f t="shared" si="26"/>
        <v>0</v>
      </c>
      <c r="F101" s="170">
        <f t="shared" si="26"/>
        <v>0</v>
      </c>
      <c r="G101" s="170">
        <f t="shared" si="26"/>
        <v>0</v>
      </c>
      <c r="H101" s="170">
        <f t="shared" si="26"/>
        <v>0</v>
      </c>
      <c r="I101" s="136">
        <f t="shared" si="26"/>
        <v>0</v>
      </c>
      <c r="J101" s="134">
        <f t="shared" si="26"/>
        <v>1000000</v>
      </c>
      <c r="K101" s="136"/>
      <c r="L101" s="137">
        <f t="shared" ref="L101:P102" si="27">+L102</f>
        <v>0</v>
      </c>
      <c r="M101" s="134">
        <f t="shared" si="27"/>
        <v>0</v>
      </c>
      <c r="N101" s="134">
        <f t="shared" si="27"/>
        <v>0</v>
      </c>
      <c r="O101" s="134">
        <f t="shared" si="27"/>
        <v>0</v>
      </c>
      <c r="P101" s="134">
        <f t="shared" si="27"/>
        <v>0</v>
      </c>
      <c r="Q101" s="134">
        <f t="shared" si="24"/>
        <v>0</v>
      </c>
      <c r="R101" s="134">
        <f t="shared" si="21"/>
        <v>1000000</v>
      </c>
      <c r="S101" s="134">
        <f>+S102</f>
        <v>0</v>
      </c>
      <c r="T101" s="134">
        <f>+T102</f>
        <v>0</v>
      </c>
      <c r="U101" s="171">
        <f t="shared" si="22"/>
        <v>0</v>
      </c>
      <c r="V101" s="134">
        <f>+V102</f>
        <v>0</v>
      </c>
      <c r="W101" s="134">
        <f>+W102</f>
        <v>0</v>
      </c>
      <c r="X101" s="134">
        <f>+V101+W101</f>
        <v>0</v>
      </c>
      <c r="Y101" s="134">
        <f>+U101-X101</f>
        <v>0</v>
      </c>
    </row>
    <row r="102" spans="1:26" s="87" customFormat="1" ht="12" customHeight="1" x14ac:dyDescent="0.25">
      <c r="A102" s="143" t="s">
        <v>171</v>
      </c>
      <c r="B102" s="143" t="s">
        <v>172</v>
      </c>
      <c r="C102" s="143"/>
      <c r="D102" s="144">
        <f t="shared" si="26"/>
        <v>1000000</v>
      </c>
      <c r="E102" s="145">
        <f t="shared" si="26"/>
        <v>0</v>
      </c>
      <c r="F102" s="145">
        <f t="shared" si="26"/>
        <v>0</v>
      </c>
      <c r="G102" s="145">
        <f t="shared" si="26"/>
        <v>0</v>
      </c>
      <c r="H102" s="145">
        <f t="shared" si="26"/>
        <v>0</v>
      </c>
      <c r="I102" s="169">
        <f t="shared" si="26"/>
        <v>0</v>
      </c>
      <c r="J102" s="144">
        <f t="shared" si="26"/>
        <v>1000000</v>
      </c>
      <c r="K102" s="169"/>
      <c r="L102" s="149">
        <f t="shared" si="27"/>
        <v>0</v>
      </c>
      <c r="M102" s="144">
        <f t="shared" si="27"/>
        <v>0</v>
      </c>
      <c r="N102" s="144">
        <f t="shared" si="27"/>
        <v>0</v>
      </c>
      <c r="O102" s="144">
        <f t="shared" si="27"/>
        <v>0</v>
      </c>
      <c r="P102" s="144">
        <f t="shared" si="27"/>
        <v>0</v>
      </c>
      <c r="Q102" s="144">
        <f t="shared" si="24"/>
        <v>0</v>
      </c>
      <c r="R102" s="144">
        <f t="shared" si="21"/>
        <v>1000000</v>
      </c>
      <c r="S102" s="144">
        <f>+S103</f>
        <v>0</v>
      </c>
      <c r="T102" s="144">
        <f>+T103</f>
        <v>0</v>
      </c>
      <c r="U102" s="175">
        <f t="shared" si="22"/>
        <v>0</v>
      </c>
      <c r="V102" s="144">
        <f>+V103</f>
        <v>0</v>
      </c>
      <c r="W102" s="144">
        <f>+W103</f>
        <v>0</v>
      </c>
      <c r="X102" s="144">
        <f>+V102+W102</f>
        <v>0</v>
      </c>
      <c r="Y102" s="144">
        <f>+U102-X102</f>
        <v>0</v>
      </c>
    </row>
    <row r="103" spans="1:26" ht="12.75" customHeight="1" x14ac:dyDescent="0.25">
      <c r="A103" s="124" t="s">
        <v>173</v>
      </c>
      <c r="B103" s="124" t="s">
        <v>174</v>
      </c>
      <c r="C103" s="124">
        <v>1</v>
      </c>
      <c r="D103" s="125">
        <v>1000000</v>
      </c>
      <c r="E103" s="151">
        <v>0</v>
      </c>
      <c r="F103" s="151">
        <v>0</v>
      </c>
      <c r="G103" s="152">
        <v>0</v>
      </c>
      <c r="H103" s="151">
        <v>0</v>
      </c>
      <c r="I103" s="128">
        <v>0</v>
      </c>
      <c r="J103" s="129">
        <f>D103+E103-F103-H103+I103</f>
        <v>1000000</v>
      </c>
      <c r="K103" s="130"/>
      <c r="L103" s="131"/>
      <c r="M103" s="125">
        <v>0</v>
      </c>
      <c r="N103" s="125"/>
      <c r="O103" s="125">
        <v>0</v>
      </c>
      <c r="P103" s="125">
        <v>0</v>
      </c>
      <c r="Q103" s="132">
        <f t="shared" si="24"/>
        <v>0</v>
      </c>
      <c r="R103" s="125">
        <f t="shared" si="21"/>
        <v>1000000</v>
      </c>
      <c r="S103" s="132">
        <v>0</v>
      </c>
      <c r="T103" s="125">
        <v>0</v>
      </c>
      <c r="U103" s="125">
        <f t="shared" si="22"/>
        <v>0</v>
      </c>
      <c r="V103" s="125">
        <v>0</v>
      </c>
      <c r="W103" s="125">
        <v>0</v>
      </c>
      <c r="X103" s="132">
        <f>+V103+W103</f>
        <v>0</v>
      </c>
      <c r="Y103" s="132">
        <f>+U103-X103</f>
        <v>0</v>
      </c>
    </row>
    <row r="104" spans="1:26" ht="12.75" customHeight="1" x14ac:dyDescent="0.25">
      <c r="A104" s="176"/>
      <c r="B104" s="176"/>
      <c r="C104" s="176"/>
      <c r="D104" s="177"/>
      <c r="E104" s="178"/>
      <c r="F104" s="178"/>
      <c r="G104" s="179"/>
      <c r="H104" s="178"/>
      <c r="I104" s="180"/>
      <c r="J104" s="181"/>
      <c r="K104" s="182"/>
      <c r="L104" s="183"/>
      <c r="M104" s="177"/>
      <c r="N104" s="177"/>
      <c r="O104" s="177"/>
      <c r="P104" s="177"/>
      <c r="Q104" s="184"/>
      <c r="R104" s="184"/>
      <c r="S104" s="184"/>
      <c r="T104" s="177"/>
      <c r="U104" s="177"/>
      <c r="V104" s="177"/>
      <c r="W104" s="177"/>
      <c r="X104" s="184"/>
      <c r="Y104" s="184"/>
    </row>
    <row r="105" spans="1:26" s="188" customFormat="1" ht="13.5" x14ac:dyDescent="0.25">
      <c r="A105" s="185"/>
      <c r="B105" s="185"/>
      <c r="C105" s="185"/>
      <c r="D105" s="186">
        <f t="shared" ref="D105:J105" si="28">D102+D99+D94+D90+D69+D66+D62+D59+D46+D39+D33+D22+D19+D13</f>
        <v>1567958428</v>
      </c>
      <c r="E105" s="186">
        <f t="shared" si="28"/>
        <v>0</v>
      </c>
      <c r="F105" s="186">
        <f t="shared" si="28"/>
        <v>0</v>
      </c>
      <c r="G105" s="186">
        <f t="shared" si="28"/>
        <v>0</v>
      </c>
      <c r="H105" s="186">
        <f t="shared" si="28"/>
        <v>0</v>
      </c>
      <c r="I105" s="186">
        <f t="shared" si="28"/>
        <v>0</v>
      </c>
      <c r="J105" s="186">
        <f t="shared" si="28"/>
        <v>1567958428</v>
      </c>
      <c r="K105" s="187"/>
      <c r="L105" s="186">
        <f t="shared" ref="L105:X105" si="29">L102+L99+L94+L90+L69+L66+L62+L59+L46+L39+L33+L22+L19+L13</f>
        <v>543171871</v>
      </c>
      <c r="M105" s="186">
        <f t="shared" si="29"/>
        <v>163335344</v>
      </c>
      <c r="N105" s="186">
        <f t="shared" si="29"/>
        <v>706507215</v>
      </c>
      <c r="O105" s="186">
        <f t="shared" si="29"/>
        <v>543156958</v>
      </c>
      <c r="P105" s="186">
        <f t="shared" si="29"/>
        <v>161345344</v>
      </c>
      <c r="Q105" s="186">
        <f t="shared" si="29"/>
        <v>704502302</v>
      </c>
      <c r="R105" s="186">
        <f t="shared" si="29"/>
        <v>863456126</v>
      </c>
      <c r="S105" s="186">
        <f t="shared" si="29"/>
        <v>478977620</v>
      </c>
      <c r="T105" s="186">
        <f t="shared" si="29"/>
        <v>149232384</v>
      </c>
      <c r="U105" s="186">
        <f t="shared" si="29"/>
        <v>628210004</v>
      </c>
      <c r="V105" s="186">
        <f t="shared" si="29"/>
        <v>478895520</v>
      </c>
      <c r="W105" s="186">
        <f t="shared" si="29"/>
        <v>149232384</v>
      </c>
      <c r="X105" s="186">
        <f t="shared" si="29"/>
        <v>628127904</v>
      </c>
      <c r="Y105" s="186">
        <v>82100</v>
      </c>
    </row>
    <row r="106" spans="1:26" s="191" customFormat="1" ht="12.75" customHeight="1" x14ac:dyDescent="0.25">
      <c r="A106" s="189"/>
      <c r="B106" s="190"/>
      <c r="C106" s="190"/>
      <c r="D106" s="190"/>
      <c r="E106" s="190"/>
      <c r="J106" s="192"/>
      <c r="K106" s="193"/>
      <c r="L106" s="194"/>
      <c r="N106" s="195"/>
      <c r="O106" s="196"/>
      <c r="P106" s="197"/>
      <c r="Q106" s="195"/>
      <c r="T106" s="195"/>
    </row>
    <row r="107" spans="1:26" s="191" customFormat="1" ht="12.75" customHeight="1" x14ac:dyDescent="0.25">
      <c r="A107" s="189"/>
      <c r="B107" s="198"/>
      <c r="C107" s="198"/>
      <c r="D107" s="198"/>
      <c r="E107" s="198"/>
      <c r="J107" s="192"/>
      <c r="K107" s="193"/>
      <c r="L107" s="194"/>
      <c r="N107" s="195"/>
      <c r="O107" s="196"/>
      <c r="P107" s="197"/>
      <c r="Q107" s="195"/>
      <c r="T107" s="195"/>
    </row>
    <row r="108" spans="1:26" s="191" customFormat="1" ht="12.75" customHeight="1" x14ac:dyDescent="0.25">
      <c r="A108" s="189"/>
      <c r="B108" s="198"/>
      <c r="C108" s="198"/>
      <c r="D108" s="199"/>
      <c r="E108" s="198"/>
      <c r="J108" s="192"/>
      <c r="K108" s="193"/>
      <c r="L108" s="194"/>
      <c r="N108" s="195"/>
      <c r="O108" s="196"/>
      <c r="P108" s="197"/>
      <c r="Q108" s="195"/>
      <c r="T108" s="195"/>
      <c r="Y108" s="200"/>
    </row>
    <row r="109" spans="1:26" ht="35.25" customHeight="1" x14ac:dyDescent="0.25">
      <c r="B109" s="190"/>
      <c r="C109" s="190"/>
      <c r="D109" s="190"/>
      <c r="E109" s="190"/>
      <c r="K109" s="203"/>
      <c r="L109" s="204"/>
      <c r="M109" s="205"/>
      <c r="N109" s="206"/>
      <c r="O109" s="205"/>
      <c r="P109" s="205"/>
      <c r="Q109" s="207"/>
      <c r="R109" s="205"/>
      <c r="S109" s="205"/>
    </row>
    <row r="110" spans="1:26" x14ac:dyDescent="0.25">
      <c r="A110" s="208"/>
      <c r="B110" s="209" t="s">
        <v>175</v>
      </c>
      <c r="C110" s="209"/>
      <c r="D110" s="209"/>
      <c r="E110" s="210"/>
      <c r="F110" s="210"/>
      <c r="G110" s="210"/>
      <c r="H110" s="210"/>
      <c r="I110" s="211" t="s">
        <v>176</v>
      </c>
      <c r="J110" s="211"/>
      <c r="K110" s="211"/>
      <c r="L110" s="211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</row>
    <row r="111" spans="1:26" x14ac:dyDescent="0.25">
      <c r="A111" s="208"/>
      <c r="B111" s="212" t="s">
        <v>177</v>
      </c>
      <c r="C111" s="212"/>
      <c r="D111" s="212"/>
      <c r="I111" s="212" t="s">
        <v>178</v>
      </c>
      <c r="J111" s="212"/>
      <c r="K111" s="212"/>
      <c r="L111" s="212"/>
      <c r="N111" s="213"/>
      <c r="R111" s="210"/>
    </row>
    <row r="112" spans="1:26" x14ac:dyDescent="0.25">
      <c r="Q112" s="213"/>
      <c r="R112" s="213"/>
    </row>
    <row r="113" spans="18:18" x14ac:dyDescent="0.25">
      <c r="R113" s="213"/>
    </row>
  </sheetData>
  <mergeCells count="34">
    <mergeCell ref="A105:C105"/>
    <mergeCell ref="B106:E106"/>
    <mergeCell ref="B109:E109"/>
    <mergeCell ref="B110:D110"/>
    <mergeCell ref="I110:L110"/>
    <mergeCell ref="B111:D111"/>
    <mergeCell ref="I111:L111"/>
    <mergeCell ref="Y5:Y6"/>
    <mergeCell ref="E6:E7"/>
    <mergeCell ref="F6:F7"/>
    <mergeCell ref="G6:G7"/>
    <mergeCell ref="H6:H7"/>
    <mergeCell ref="I6:I7"/>
    <mergeCell ref="K5:K6"/>
    <mergeCell ref="L5:N5"/>
    <mergeCell ref="O5:Q5"/>
    <mergeCell ref="R5:R6"/>
    <mergeCell ref="S5:U5"/>
    <mergeCell ref="V5:X5"/>
    <mergeCell ref="A5:A6"/>
    <mergeCell ref="B5:B6"/>
    <mergeCell ref="C5:C6"/>
    <mergeCell ref="D5:D6"/>
    <mergeCell ref="E5:I5"/>
    <mergeCell ref="J5:J6"/>
    <mergeCell ref="A1:Y1"/>
    <mergeCell ref="A2:F2"/>
    <mergeCell ref="G2:I2"/>
    <mergeCell ref="J2:M2"/>
    <mergeCell ref="P2:Y2"/>
    <mergeCell ref="A3:F3"/>
    <mergeCell ref="G3:I3"/>
    <mergeCell ref="J3:M3"/>
    <mergeCell ref="P3:Y3"/>
  </mergeCells>
  <printOptions horizontalCentered="1" verticalCentered="1"/>
  <pageMargins left="0.7" right="0.7" top="0.73" bottom="0.73" header="0.3" footer="0.3"/>
  <pageSetup paperSize="5" scale="55" fitToHeight="0" orientation="landscape" r:id="rId1"/>
  <rowBreaks count="1" manualBreakCount="1">
    <brk id="1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FISCAL</dc:creator>
  <cp:lastModifiedBy>CONTROL FISCAL</cp:lastModifiedBy>
  <dcterms:created xsi:type="dcterms:W3CDTF">2023-07-16T22:59:14Z</dcterms:created>
  <dcterms:modified xsi:type="dcterms:W3CDTF">2023-07-16T23:00:04Z</dcterms:modified>
</cp:coreProperties>
</file>